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700" windowHeight="6030" tabRatio="601" activeTab="0"/>
  </bookViews>
  <sheets>
    <sheet name="arbitrážní spo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<sst xmlns="http://schemas.openxmlformats.org/spreadsheetml/2006/main" count="70" uniqueCount="45">
  <si>
    <t>Rozpočet</t>
  </si>
  <si>
    <t>skutečnost</t>
  </si>
  <si>
    <t>Lauder</t>
  </si>
  <si>
    <t>CME</t>
  </si>
  <si>
    <t>Saluka</t>
  </si>
  <si>
    <t>Nomura</t>
  </si>
  <si>
    <t>Nagel</t>
  </si>
  <si>
    <t>Rozpočet i skutečnost</t>
  </si>
  <si>
    <t xml:space="preserve"> +jiné kapitoly</t>
  </si>
  <si>
    <t>EMV</t>
  </si>
  <si>
    <t>Investmart</t>
  </si>
  <si>
    <t xml:space="preserve"> + cestovné</t>
  </si>
  <si>
    <t>celkem</t>
  </si>
  <si>
    <t xml:space="preserve">právní </t>
  </si>
  <si>
    <t>poradenství</t>
  </si>
  <si>
    <t>ostatní výdaje</t>
  </si>
  <si>
    <t>vč. cestovného</t>
  </si>
  <si>
    <t>Eastern Sugar</t>
  </si>
  <si>
    <t>ZIPimex</t>
  </si>
  <si>
    <t>Blokace 50%</t>
  </si>
  <si>
    <t>Binder</t>
  </si>
  <si>
    <t xml:space="preserve"> + cesty</t>
  </si>
  <si>
    <t>cesty</t>
  </si>
  <si>
    <t xml:space="preserve"> +cestovné</t>
  </si>
  <si>
    <t>FNM-Nom.</t>
  </si>
  <si>
    <t>RO</t>
  </si>
  <si>
    <t>odkup pohledávek</t>
  </si>
  <si>
    <t>CELKEM</t>
  </si>
  <si>
    <t>Potřeba</t>
  </si>
  <si>
    <t xml:space="preserve"> - Snížit</t>
  </si>
  <si>
    <t xml:space="preserve"> + zvýšit</t>
  </si>
  <si>
    <t>rozpočet</t>
  </si>
  <si>
    <t>Návrh</t>
  </si>
  <si>
    <t>k 31.12.06</t>
  </si>
  <si>
    <t>Frontier Petroleum</t>
  </si>
  <si>
    <t>CE Wood 2</t>
  </si>
  <si>
    <t>ČSOB (IPB) - J. Ring</t>
  </si>
  <si>
    <t xml:space="preserve">Přehled výdajů spojených s mezinárodními spory ČR </t>
  </si>
  <si>
    <t>(zejména údajné porušení dohod o ochraně a podpoře investic)</t>
  </si>
  <si>
    <t>Mittal - AK Felix</t>
  </si>
  <si>
    <t>Georg Nepolský</t>
  </si>
  <si>
    <t>Vocklinghaus</t>
  </si>
  <si>
    <t>Vöcklinghaus</t>
  </si>
  <si>
    <t>Phöenix</t>
  </si>
  <si>
    <t>IPB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</si>
</sst>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+#,##0;\-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0" fillId="0" borderId="10" xfId="0" applyBorder="1" applyAlignment="1">
      <alignment/>
    </xf>
    <xf numFmtId="0" fontId="3" fillId="0" borderId="4" xfId="0" applyFont="1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23" xfId="0" applyBorder="1" applyAlignment="1">
      <alignment horizontal="centerContinuous"/>
    </xf>
    <xf numFmtId="0" fontId="3" fillId="0" borderId="24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0" fillId="0" borderId="17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3" fontId="0" fillId="0" borderId="9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3" fontId="1" fillId="0" borderId="0" xfId="0" applyNumberFormat="1" applyFont="1" applyAlignment="1">
      <alignment/>
    </xf>
    <xf numFmtId="164" fontId="0" fillId="0" borderId="6" xfId="0" applyNumberFormat="1" applyFon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0" fontId="0" fillId="0" borderId="3" xfId="0" applyFill="1" applyBorder="1" applyAlignment="1">
      <alignment horizontal="centerContinuous"/>
    </xf>
    <xf numFmtId="3" fontId="0" fillId="0" borderId="6" xfId="0" applyNumberFormat="1" applyFont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32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-EMV-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%20-%20BINDER-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2005\Arbitr&#225;&#382;-EMV-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%20NOMURA-FNM%20&#268;R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-IPB-SALUKA-NOMURA-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-CME-NOVA-Lauder-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%20-%20ZIPimex-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%20-%20ZIPimex-20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%20NOMURA-FNM%20&#268;R-20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-SALUKA-20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%20-%20MITTAL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V 2003"/>
      <sheetName val="EMV 2004"/>
      <sheetName val="EMV 2005"/>
      <sheetName val="rozpočet 03-05"/>
      <sheetName val="List3"/>
    </sheetNames>
    <sheetDataSet>
      <sheetData sheetId="3">
        <row r="18">
          <cell r="G18">
            <v>854937.3</v>
          </cell>
        </row>
        <row r="22">
          <cell r="E22">
            <v>1800</v>
          </cell>
        </row>
        <row r="36">
          <cell r="E36">
            <v>1089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inder 2005"/>
      <sheetName val="Binder 2006"/>
      <sheetName val="rozpočet 01-05"/>
      <sheetName val="List3"/>
    </sheetNames>
    <sheetDataSet>
      <sheetData sheetId="2">
        <row r="11">
          <cell r="G11">
            <v>586780.6699999999</v>
          </cell>
        </row>
        <row r="15">
          <cell r="E15">
            <v>895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MV 2003"/>
      <sheetName val="EMV 2004"/>
      <sheetName val="EMV 2005"/>
      <sheetName val="rozpočet 03-05"/>
      <sheetName val="List3"/>
    </sheetNames>
    <sheetDataSet>
      <sheetData sheetId="3">
        <row r="32">
          <cell r="G32">
            <v>258659.59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ura 2003"/>
      <sheetName val="Nomura 2004"/>
      <sheetName val="rozpočet 03-04"/>
    </sheetNames>
    <sheetDataSet>
      <sheetData sheetId="2">
        <row r="22">
          <cell r="G22">
            <v>10459884.206999997</v>
          </cell>
        </row>
        <row r="29">
          <cell r="E29">
            <v>6180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. k čj. 41540"/>
      <sheetName val="Saluka-2001"/>
      <sheetName val="Saluka 2002"/>
      <sheetName val="Saluka 2003"/>
      <sheetName val="Saluka 2004"/>
      <sheetName val="rozpočet 01-04"/>
      <sheetName val="rozpočet 01-02"/>
      <sheetName val="List3"/>
    </sheetNames>
    <sheetDataSet>
      <sheetData sheetId="5">
        <row r="23">
          <cell r="G23">
            <v>53406431.58379999</v>
          </cell>
        </row>
        <row r="30">
          <cell r="E30">
            <v>54000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ř. k čj. 41540"/>
      <sheetName val=" Lauder 99-00"/>
      <sheetName val="Lauder2001"/>
      <sheetName val="Lauder 2002"/>
      <sheetName val="CME 2000"/>
      <sheetName val="CME 2001 "/>
      <sheetName val="CME 2002"/>
      <sheetName val="CME 2003"/>
      <sheetName val="CME 2004"/>
      <sheetName val="rozpočet 99-04"/>
      <sheetName val="rozpočet 03"/>
      <sheetName val="rozpočet 02"/>
      <sheetName val="rozpočet 99-01"/>
      <sheetName val="odhad XII.02"/>
      <sheetName val="čj. 211-52 708"/>
      <sheetName val="čj. 211-30296"/>
    </sheetNames>
    <sheetDataSet>
      <sheetData sheetId="9">
        <row r="10">
          <cell r="G10">
            <v>0</v>
          </cell>
        </row>
        <row r="17">
          <cell r="E1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IPimex 2004"/>
      <sheetName val="rozpočet 01-04"/>
      <sheetName val="List3"/>
    </sheetNames>
    <sheetDataSet>
      <sheetData sheetId="1">
        <row r="11">
          <cell r="G11">
            <v>817446.7</v>
          </cell>
        </row>
        <row r="18">
          <cell r="E18">
            <v>2376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IPimex 2004"/>
      <sheetName val="ZIPimex 2005"/>
      <sheetName val="rozpočet 01-05"/>
      <sheetName val="List3"/>
    </sheetNames>
    <sheetDataSet>
      <sheetData sheetId="2">
        <row r="25">
          <cell r="G25">
            <v>1230906.25</v>
          </cell>
        </row>
        <row r="29">
          <cell r="E29">
            <v>1450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mura 2003"/>
      <sheetName val="Nomura 2004"/>
      <sheetName val="Nomura 2005"/>
      <sheetName val="rozpočet 03-05"/>
    </sheetNames>
    <sheetDataSet>
      <sheetData sheetId="3">
        <row r="38">
          <cell r="G38">
            <v>55009740.3185</v>
          </cell>
        </row>
        <row r="46">
          <cell r="E46">
            <v>52070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-skutečnost"/>
      <sheetName val="př. k čj. 41540"/>
      <sheetName val="Saluka-2001"/>
      <sheetName val="Saluka 2002"/>
      <sheetName val="Saluka 2003"/>
      <sheetName val="Saluka 2004"/>
      <sheetName val="Saluka 2005"/>
      <sheetName val="rozpočet 03-05"/>
      <sheetName val="rozpočet 01-0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ittal 2005"/>
      <sheetName val="Mittal 2006"/>
      <sheetName val="rozpočet 01-05"/>
      <sheetName val="List3"/>
    </sheetNames>
    <sheetDataSet>
      <sheetData sheetId="0">
        <row r="19">
          <cell r="C19">
            <v>609001.5399999999</v>
          </cell>
        </row>
      </sheetData>
      <sheetData sheetId="2">
        <row r="15">
          <cell r="E15">
            <v>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Y24" sqref="Y24"/>
    </sheetView>
  </sheetViews>
  <sheetFormatPr defaultColWidth="9.125" defaultRowHeight="12.75"/>
  <cols>
    <col min="1" max="1" width="29.375" style="0" customWidth="1"/>
    <col min="2" max="2" width="8.75390625" style="0" hidden="1" customWidth="1"/>
    <col min="3" max="3" width="9.875" style="0" hidden="1" customWidth="1"/>
    <col min="4" max="6" width="0" style="0" hidden="1" customWidth="1"/>
    <col min="7" max="7" width="10.125" style="0" hidden="1" customWidth="1"/>
    <col min="8" max="8" width="0" style="0" hidden="1" customWidth="1"/>
    <col min="9" max="9" width="10.00390625" style="0" hidden="1" customWidth="1"/>
    <col min="10" max="10" width="0" style="0" hidden="1" customWidth="1"/>
    <col min="11" max="11" width="10.125" style="0" hidden="1" customWidth="1"/>
    <col min="12" max="12" width="9.625" style="0" hidden="1" customWidth="1"/>
    <col min="13" max="13" width="10.125" style="0" hidden="1" customWidth="1"/>
    <col min="14" max="14" width="9.375" style="0" hidden="1" customWidth="1"/>
    <col min="15" max="15" width="10.125" style="0" hidden="1" customWidth="1"/>
    <col min="16" max="16" width="12.125" style="0" customWidth="1"/>
    <col min="17" max="17" width="12.625" style="0" customWidth="1"/>
    <col min="18" max="19" width="0" style="0" hidden="1" customWidth="1"/>
    <col min="20" max="20" width="10.125" style="0" hidden="1" customWidth="1"/>
  </cols>
  <sheetData>
    <row r="1" spans="1:19" ht="13.5" thickBot="1">
      <c r="A1" s="86" t="s">
        <v>37</v>
      </c>
      <c r="S1" s="77"/>
    </row>
    <row r="2" spans="1:19" ht="13.5" thickBot="1">
      <c r="A2" t="s">
        <v>38</v>
      </c>
      <c r="S2" s="79"/>
    </row>
    <row r="3" spans="7:20" ht="13.5" thickBot="1">
      <c r="G3" s="42"/>
      <c r="S3" s="4" t="s">
        <v>28</v>
      </c>
      <c r="T3" s="27">
        <v>39051</v>
      </c>
    </row>
    <row r="4" spans="1:20" ht="12.75">
      <c r="A4" s="4" t="s">
        <v>13</v>
      </c>
      <c r="B4" s="12">
        <v>1999</v>
      </c>
      <c r="C4" s="9"/>
      <c r="D4" s="8">
        <v>2000</v>
      </c>
      <c r="E4" s="9"/>
      <c r="F4" s="8">
        <v>2001</v>
      </c>
      <c r="G4" s="41"/>
      <c r="H4" s="8">
        <v>2002</v>
      </c>
      <c r="I4" s="9"/>
      <c r="J4" s="8">
        <v>2003</v>
      </c>
      <c r="K4" s="9"/>
      <c r="L4" s="38">
        <v>2004</v>
      </c>
      <c r="M4" s="9"/>
      <c r="N4" s="38">
        <v>2005</v>
      </c>
      <c r="O4" s="9"/>
      <c r="P4" s="8">
        <v>2008</v>
      </c>
      <c r="Q4" s="9"/>
      <c r="R4" s="73" t="s">
        <v>28</v>
      </c>
      <c r="S4" s="78" t="s">
        <v>29</v>
      </c>
      <c r="T4" s="73" t="s">
        <v>32</v>
      </c>
    </row>
    <row r="5" spans="1:20" ht="13.5" thickBot="1">
      <c r="A5" s="6" t="s">
        <v>14</v>
      </c>
      <c r="B5" s="13" t="s">
        <v>0</v>
      </c>
      <c r="C5" s="3" t="s">
        <v>1</v>
      </c>
      <c r="D5" s="13" t="s">
        <v>0</v>
      </c>
      <c r="E5" s="3" t="s">
        <v>1</v>
      </c>
      <c r="F5" s="13" t="s">
        <v>0</v>
      </c>
      <c r="G5" s="3" t="s">
        <v>1</v>
      </c>
      <c r="H5" s="13" t="s">
        <v>0</v>
      </c>
      <c r="I5" s="3" t="s">
        <v>1</v>
      </c>
      <c r="J5" s="13" t="s">
        <v>0</v>
      </c>
      <c r="K5" s="3" t="s">
        <v>1</v>
      </c>
      <c r="L5" s="13" t="s">
        <v>0</v>
      </c>
      <c r="M5" s="3" t="s">
        <v>1</v>
      </c>
      <c r="N5" s="13" t="s">
        <v>0</v>
      </c>
      <c r="O5" s="3" t="s">
        <v>1</v>
      </c>
      <c r="P5" s="57" t="s">
        <v>0</v>
      </c>
      <c r="Q5" s="46" t="s">
        <v>1</v>
      </c>
      <c r="R5" s="49" t="s">
        <v>33</v>
      </c>
      <c r="S5" s="76" t="s">
        <v>30</v>
      </c>
      <c r="T5" s="49" t="s">
        <v>25</v>
      </c>
    </row>
    <row r="6" spans="1:20" ht="13.5" hidden="1" thickBot="1">
      <c r="A6" s="11" t="s">
        <v>2</v>
      </c>
      <c r="B6" s="14">
        <v>3261</v>
      </c>
      <c r="C6" s="15">
        <v>3068</v>
      </c>
      <c r="D6" s="14">
        <v>14652</v>
      </c>
      <c r="E6" s="15">
        <v>14891</v>
      </c>
      <c r="F6" s="14">
        <v>53178</v>
      </c>
      <c r="G6" s="15">
        <v>53176</v>
      </c>
      <c r="H6" s="14">
        <v>0</v>
      </c>
      <c r="I6" s="15">
        <v>136</v>
      </c>
      <c r="J6" s="14"/>
      <c r="K6" s="15"/>
      <c r="L6" s="14">
        <v>0</v>
      </c>
      <c r="M6" s="15">
        <v>0</v>
      </c>
      <c r="N6" s="14">
        <v>0</v>
      </c>
      <c r="O6" s="15">
        <v>0</v>
      </c>
      <c r="P6" s="14"/>
      <c r="Q6" s="44"/>
      <c r="R6" s="50"/>
      <c r="S6" s="55" t="s">
        <v>31</v>
      </c>
      <c r="T6" s="50"/>
    </row>
    <row r="7" spans="1:20" ht="12.75" customHeight="1" hidden="1">
      <c r="A7" s="7" t="s">
        <v>3</v>
      </c>
      <c r="B7" s="16">
        <v>0</v>
      </c>
      <c r="C7" s="17"/>
      <c r="D7" s="16">
        <v>1070</v>
      </c>
      <c r="E7" s="17">
        <v>831</v>
      </c>
      <c r="F7" s="16">
        <f>112526</f>
        <v>112526</v>
      </c>
      <c r="G7" s="17">
        <f>103486</f>
        <v>103486</v>
      </c>
      <c r="H7" s="16">
        <v>224934</v>
      </c>
      <c r="I7" s="17">
        <f>234008-135-132</f>
        <v>233741</v>
      </c>
      <c r="J7" s="16">
        <v>103210</v>
      </c>
      <c r="K7" s="17">
        <v>94555</v>
      </c>
      <c r="L7" s="16">
        <f>'[4]rozpočet 99-04'!$E$17</f>
        <v>0</v>
      </c>
      <c r="M7" s="17">
        <f>'[4]rozpočet 99-04'!$G$10/1000</f>
        <v>0</v>
      </c>
      <c r="N7" s="16">
        <v>0</v>
      </c>
      <c r="O7" s="17">
        <v>0</v>
      </c>
      <c r="P7" s="16"/>
      <c r="Q7" s="45"/>
      <c r="R7" s="51"/>
      <c r="S7" s="50"/>
      <c r="T7" s="51"/>
    </row>
    <row r="8" spans="1:20" ht="12.75">
      <c r="A8" s="5"/>
      <c r="B8" s="16"/>
      <c r="C8" s="17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6"/>
      <c r="Q8" s="81"/>
      <c r="R8" s="74">
        <f>2975+3000</f>
        <v>5975</v>
      </c>
      <c r="S8" s="69" t="e">
        <f>R8-#REF!</f>
        <v>#REF!</v>
      </c>
      <c r="T8" s="74" t="e">
        <f>S8-36</f>
        <v>#REF!</v>
      </c>
    </row>
    <row r="9" spans="1:20" ht="12.75">
      <c r="A9" s="7" t="s">
        <v>18</v>
      </c>
      <c r="B9" s="16">
        <v>0</v>
      </c>
      <c r="C9" s="17"/>
      <c r="D9" s="16">
        <v>0</v>
      </c>
      <c r="E9" s="17"/>
      <c r="F9" s="16">
        <v>0</v>
      </c>
      <c r="G9" s="17">
        <v>0</v>
      </c>
      <c r="H9" s="16">
        <v>0</v>
      </c>
      <c r="I9" s="17">
        <v>0</v>
      </c>
      <c r="J9" s="16">
        <v>28705</v>
      </c>
      <c r="K9" s="17">
        <v>9670</v>
      </c>
      <c r="L9" s="16">
        <f>'[2]rozpočet 03-04'!$E$29</f>
        <v>6180</v>
      </c>
      <c r="M9" s="17">
        <f>'[2]rozpočet 03-04'!$G$22/1000</f>
        <v>10459.884206999997</v>
      </c>
      <c r="N9" s="16">
        <f>'[7]rozpočet 03-05'!$E$46</f>
        <v>52070</v>
      </c>
      <c r="O9" s="17">
        <f>'[7]rozpočet 03-05'!$G$38/1000</f>
        <v>55009.7403185</v>
      </c>
      <c r="P9" s="16">
        <v>11360</v>
      </c>
      <c r="Q9" s="81">
        <v>8552</v>
      </c>
      <c r="R9" s="74">
        <f>120+2000</f>
        <v>2120</v>
      </c>
      <c r="S9" s="69" t="e">
        <f>R9-#REF!</f>
        <v>#REF!</v>
      </c>
      <c r="T9" s="74" t="e">
        <f aca="true" t="shared" si="0" ref="T9:T15">S9</f>
        <v>#REF!</v>
      </c>
    </row>
    <row r="10" spans="1:20" ht="12.75">
      <c r="A10" s="7" t="s">
        <v>20</v>
      </c>
      <c r="B10" s="16"/>
      <c r="C10" s="17"/>
      <c r="D10" s="16"/>
      <c r="E10" s="17"/>
      <c r="F10" s="16"/>
      <c r="G10" s="17"/>
      <c r="H10" s="16"/>
      <c r="I10" s="17"/>
      <c r="J10" s="16">
        <v>2210</v>
      </c>
      <c r="K10" s="17">
        <v>2058</v>
      </c>
      <c r="L10" s="16">
        <f>'[1]rozpočet 03-05'!$E$22</f>
        <v>1800</v>
      </c>
      <c r="M10" s="17">
        <f>'[1]rozpočet 03-05'!$G$18/1000</f>
        <v>854.9373</v>
      </c>
      <c r="N10" s="16">
        <f>'[1]rozpočet 03-05'!$E$36</f>
        <v>1089</v>
      </c>
      <c r="O10" s="17">
        <f>'[11]rozpočet 03-05'!$G$32/1000</f>
        <v>258.65959</v>
      </c>
      <c r="P10" s="16">
        <v>12970</v>
      </c>
      <c r="Q10" s="81">
        <v>10605</v>
      </c>
      <c r="R10" s="51">
        <v>3500</v>
      </c>
      <c r="S10" s="70" t="e">
        <f>R10-#REF!</f>
        <v>#REF!</v>
      </c>
      <c r="T10" s="51" t="e">
        <f t="shared" si="0"/>
        <v>#REF!</v>
      </c>
    </row>
    <row r="11" spans="1:20" ht="12.75">
      <c r="A11" s="7" t="s">
        <v>39</v>
      </c>
      <c r="B11" s="16"/>
      <c r="C11" s="17"/>
      <c r="D11" s="16"/>
      <c r="E11" s="17"/>
      <c r="F11" s="16"/>
      <c r="G11" s="17"/>
      <c r="H11" s="16"/>
      <c r="I11" s="17"/>
      <c r="J11" s="16"/>
      <c r="K11" s="17"/>
      <c r="L11" s="16">
        <f>'[5]rozpočet 01-04'!$E$18</f>
        <v>2376</v>
      </c>
      <c r="M11" s="17">
        <f>'[5]rozpočet 01-04'!$G$11/1000</f>
        <v>817.4467</v>
      </c>
      <c r="N11" s="16">
        <f>'[6]rozpočet 01-05'!$E$29</f>
        <v>1450</v>
      </c>
      <c r="O11" s="17">
        <f>'[6]rozpočet 01-05'!$G$25/1000</f>
        <v>1230.90625</v>
      </c>
      <c r="P11" s="16">
        <f>29395+3000</f>
        <v>32395</v>
      </c>
      <c r="Q11" s="81">
        <f>41417+629</f>
        <v>42046</v>
      </c>
      <c r="R11" s="51">
        <v>200</v>
      </c>
      <c r="S11" s="70" t="e">
        <f>R11-#REF!</f>
        <v>#REF!</v>
      </c>
      <c r="T11" s="51" t="e">
        <f t="shared" si="0"/>
        <v>#REF!</v>
      </c>
    </row>
    <row r="12" spans="1:20" ht="12.75">
      <c r="A12" s="7" t="s">
        <v>17</v>
      </c>
      <c r="B12" s="16"/>
      <c r="C12" s="17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6">
        <v>141</v>
      </c>
      <c r="Q12" s="81">
        <v>140</v>
      </c>
      <c r="R12" s="51"/>
      <c r="S12" s="70"/>
      <c r="T12" s="51"/>
    </row>
    <row r="13" spans="1:20" ht="12.75">
      <c r="A13" s="7" t="s">
        <v>10</v>
      </c>
      <c r="B13" s="16"/>
      <c r="C13" s="17"/>
      <c r="D13" s="16"/>
      <c r="E13" s="17"/>
      <c r="F13" s="16"/>
      <c r="G13" s="17"/>
      <c r="H13" s="16"/>
      <c r="I13" s="17"/>
      <c r="J13" s="16"/>
      <c r="K13" s="17"/>
      <c r="L13" s="16"/>
      <c r="M13" s="17"/>
      <c r="N13" s="16">
        <f>'[10]rozpočet 01-05'!$E$15</f>
        <v>895</v>
      </c>
      <c r="O13" s="17">
        <f>'[10]rozpočet 01-05'!$G$11/1000</f>
        <v>586.7806699999999</v>
      </c>
      <c r="P13" s="16">
        <v>58644</v>
      </c>
      <c r="Q13" s="81">
        <v>88922</v>
      </c>
      <c r="R13" s="51">
        <v>550</v>
      </c>
      <c r="S13" s="70" t="e">
        <f>R13-#REF!</f>
        <v>#REF!</v>
      </c>
      <c r="T13" s="51" t="e">
        <f t="shared" si="0"/>
        <v>#REF!</v>
      </c>
    </row>
    <row r="14" spans="1:20" ht="12.75">
      <c r="A14" s="35" t="s">
        <v>43</v>
      </c>
      <c r="B14" s="16"/>
      <c r="C14" s="17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>
        <f>'[9]rozpočet 01-05'!$E$15</f>
        <v>700</v>
      </c>
      <c r="O14" s="17">
        <f>'[9]Mittal 2005'!$C$19/1000</f>
        <v>609.00154</v>
      </c>
      <c r="P14" s="36">
        <v>6000</v>
      </c>
      <c r="Q14" s="81">
        <v>4606</v>
      </c>
      <c r="R14" s="51">
        <v>2000</v>
      </c>
      <c r="S14" s="70" t="e">
        <f>R14-#REF!</f>
        <v>#REF!</v>
      </c>
      <c r="T14" s="51" t="e">
        <f t="shared" si="0"/>
        <v>#REF!</v>
      </c>
    </row>
    <row r="15" spans="1:20" ht="12.75">
      <c r="A15" s="7" t="s">
        <v>9</v>
      </c>
      <c r="B15" s="36"/>
      <c r="C15" s="37"/>
      <c r="D15" s="36"/>
      <c r="E15" s="37"/>
      <c r="F15" s="36"/>
      <c r="G15" s="37"/>
      <c r="H15" s="36"/>
      <c r="I15" s="37"/>
      <c r="J15" s="36"/>
      <c r="K15" s="37"/>
      <c r="L15" s="36"/>
      <c r="M15" s="37"/>
      <c r="N15" s="36"/>
      <c r="O15" s="37"/>
      <c r="P15" s="16">
        <v>20480</v>
      </c>
      <c r="Q15" s="82">
        <v>30731</v>
      </c>
      <c r="R15" s="52">
        <v>9300</v>
      </c>
      <c r="S15" s="71" t="e">
        <f>R15-#REF!</f>
        <v>#REF!</v>
      </c>
      <c r="T15" s="52" t="e">
        <f t="shared" si="0"/>
        <v>#REF!</v>
      </c>
    </row>
    <row r="16" spans="1:20" ht="13.5" thickBot="1">
      <c r="A16" s="11" t="s">
        <v>4</v>
      </c>
      <c r="B16" s="16"/>
      <c r="C16" s="17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6">
        <v>20900</v>
      </c>
      <c r="Q16" s="81">
        <v>35167</v>
      </c>
      <c r="R16" s="53">
        <v>0</v>
      </c>
      <c r="S16" s="72" t="e">
        <f>R16-#REF!</f>
        <v>#REF!</v>
      </c>
      <c r="T16" s="53">
        <v>-2999</v>
      </c>
    </row>
    <row r="17" spans="1:20" ht="12.75">
      <c r="A17" s="7" t="s">
        <v>6</v>
      </c>
      <c r="B17" s="84"/>
      <c r="C17" s="17"/>
      <c r="D17" s="84"/>
      <c r="E17" s="17"/>
      <c r="F17" s="84"/>
      <c r="G17" s="17"/>
      <c r="H17" s="84"/>
      <c r="I17" s="17"/>
      <c r="J17" s="16"/>
      <c r="K17" s="17"/>
      <c r="L17" s="16"/>
      <c r="M17" s="17"/>
      <c r="N17" s="16"/>
      <c r="O17" s="17"/>
      <c r="P17" s="16">
        <v>135</v>
      </c>
      <c r="Q17" s="81">
        <v>135</v>
      </c>
      <c r="R17" s="54"/>
      <c r="S17" s="66"/>
      <c r="T17" s="54"/>
    </row>
    <row r="18" spans="1:20" ht="12.75">
      <c r="A18" s="7" t="s">
        <v>34</v>
      </c>
      <c r="B18" s="84"/>
      <c r="C18" s="17"/>
      <c r="D18" s="84"/>
      <c r="E18" s="17"/>
      <c r="F18" s="84"/>
      <c r="G18" s="17"/>
      <c r="H18" s="84"/>
      <c r="I18" s="17"/>
      <c r="J18" s="16"/>
      <c r="K18" s="17"/>
      <c r="L18" s="16"/>
      <c r="M18" s="17"/>
      <c r="N18" s="16"/>
      <c r="O18" s="17"/>
      <c r="P18" s="16">
        <v>9550</v>
      </c>
      <c r="Q18" s="81">
        <v>9274</v>
      </c>
      <c r="R18" s="54"/>
      <c r="S18" s="66"/>
      <c r="T18" s="54"/>
    </row>
    <row r="19" spans="1:20" ht="12.75">
      <c r="A19" s="7" t="s">
        <v>36</v>
      </c>
      <c r="B19" s="84"/>
      <c r="C19" s="17"/>
      <c r="D19" s="84"/>
      <c r="E19" s="17"/>
      <c r="F19" s="84"/>
      <c r="G19" s="17"/>
      <c r="H19" s="84"/>
      <c r="I19" s="17"/>
      <c r="J19" s="16"/>
      <c r="K19" s="17"/>
      <c r="L19" s="16"/>
      <c r="M19" s="17"/>
      <c r="N19" s="16"/>
      <c r="O19" s="17"/>
      <c r="P19" s="16">
        <v>18450</v>
      </c>
      <c r="Q19" s="81">
        <v>18238</v>
      </c>
      <c r="R19" s="54">
        <v>0</v>
      </c>
      <c r="S19" s="66" t="e">
        <f>R19-#REF!</f>
        <v>#REF!</v>
      </c>
      <c r="T19" s="54"/>
    </row>
    <row r="20" spans="1:20" ht="14.25" customHeight="1">
      <c r="A20" s="7" t="s">
        <v>35</v>
      </c>
      <c r="B20" s="51"/>
      <c r="C20" s="51"/>
      <c r="D20" s="51"/>
      <c r="E20" s="51"/>
      <c r="F20" s="51"/>
      <c r="G20" s="51"/>
      <c r="H20" s="51"/>
      <c r="I20" s="51"/>
      <c r="J20" s="16"/>
      <c r="K20" s="17"/>
      <c r="L20" s="16"/>
      <c r="M20" s="17"/>
      <c r="N20" s="16"/>
      <c r="O20" s="17"/>
      <c r="P20" s="16">
        <v>4225</v>
      </c>
      <c r="Q20" s="81">
        <v>1680</v>
      </c>
      <c r="R20" s="54"/>
      <c r="S20" s="66"/>
      <c r="T20" s="54"/>
    </row>
    <row r="21" spans="1:20" ht="14.25" customHeight="1">
      <c r="A21" s="7" t="s">
        <v>40</v>
      </c>
      <c r="B21" s="54"/>
      <c r="C21" s="54"/>
      <c r="D21" s="54"/>
      <c r="E21" s="54"/>
      <c r="F21" s="54"/>
      <c r="G21" s="54"/>
      <c r="H21" s="54"/>
      <c r="I21" s="54"/>
      <c r="J21" s="20"/>
      <c r="K21" s="21"/>
      <c r="L21" s="20"/>
      <c r="M21" s="21"/>
      <c r="N21" s="20"/>
      <c r="O21" s="21"/>
      <c r="P21" s="16">
        <v>2750</v>
      </c>
      <c r="Q21" s="81">
        <v>208</v>
      </c>
      <c r="R21" s="54"/>
      <c r="S21" s="66"/>
      <c r="T21" s="54"/>
    </row>
    <row r="22" spans="1:20" ht="14.25" customHeight="1">
      <c r="A22" s="7" t="s">
        <v>42</v>
      </c>
      <c r="B22" s="50"/>
      <c r="C22" s="50"/>
      <c r="D22" s="50"/>
      <c r="E22" s="50"/>
      <c r="F22" s="50"/>
      <c r="G22" s="50"/>
      <c r="H22" s="50"/>
      <c r="I22" s="50"/>
      <c r="J22" s="14"/>
      <c r="K22" s="15"/>
      <c r="L22" s="14"/>
      <c r="M22" s="15"/>
      <c r="N22" s="14"/>
      <c r="O22" s="15"/>
      <c r="P22" s="14">
        <v>6000</v>
      </c>
      <c r="Q22" s="85">
        <v>4984</v>
      </c>
      <c r="R22" s="54"/>
      <c r="S22" s="66"/>
      <c r="T22" s="54"/>
    </row>
    <row r="23" spans="1:20" ht="14.25" customHeight="1" thickBot="1">
      <c r="A23" s="5" t="s">
        <v>44</v>
      </c>
      <c r="B23" s="14">
        <v>0</v>
      </c>
      <c r="C23" s="15"/>
      <c r="D23" s="14">
        <v>0</v>
      </c>
      <c r="E23" s="15"/>
      <c r="F23" s="14">
        <v>21700</v>
      </c>
      <c r="G23" s="15">
        <v>22310</v>
      </c>
      <c r="H23" s="14">
        <v>98166</v>
      </c>
      <c r="I23" s="15">
        <f>98167-488</f>
        <v>97679</v>
      </c>
      <c r="J23" s="14">
        <v>70780</v>
      </c>
      <c r="K23" s="15">
        <v>68643</v>
      </c>
      <c r="L23" s="14">
        <f>'[3]rozpočet 01-04'!$E$30</f>
        <v>54000</v>
      </c>
      <c r="M23" s="15">
        <f>'[3]rozpočet 01-04'!$G$23/1000</f>
        <v>53406.43158379999</v>
      </c>
      <c r="N23" s="14" t="e">
        <f>'[8]rozpočet-skutečnost'!$E$46</f>
        <v>#REF!</v>
      </c>
      <c r="O23" s="15" t="e">
        <f>'[8]rozpočet-skutečnost'!$G$39/1000</f>
        <v>#REF!</v>
      </c>
      <c r="P23" s="14">
        <v>5000</v>
      </c>
      <c r="Q23" s="85">
        <v>4478</v>
      </c>
      <c r="R23" s="54"/>
      <c r="S23" s="66"/>
      <c r="T23" s="54"/>
    </row>
    <row r="24" spans="1:20" ht="22.5" customHeight="1" thickBot="1">
      <c r="A24" s="61" t="s">
        <v>27</v>
      </c>
      <c r="B24" s="80">
        <f aca="true" t="shared" si="1" ref="B24:I24">SUM(B6:B9)</f>
        <v>3261</v>
      </c>
      <c r="C24" s="80">
        <f t="shared" si="1"/>
        <v>3068</v>
      </c>
      <c r="D24" s="80">
        <f t="shared" si="1"/>
        <v>15722</v>
      </c>
      <c r="E24" s="80">
        <f t="shared" si="1"/>
        <v>15722</v>
      </c>
      <c r="F24" s="80">
        <f t="shared" si="1"/>
        <v>165704</v>
      </c>
      <c r="G24" s="80">
        <f t="shared" si="1"/>
        <v>156662</v>
      </c>
      <c r="H24" s="80">
        <f t="shared" si="1"/>
        <v>224934</v>
      </c>
      <c r="I24" s="80">
        <f t="shared" si="1"/>
        <v>233877</v>
      </c>
      <c r="J24" s="62">
        <f>SUM(J6:J10)</f>
        <v>134125</v>
      </c>
      <c r="K24" s="63">
        <f>SUM(K6:K10)</f>
        <v>106283</v>
      </c>
      <c r="L24" s="62">
        <f>SUM(L6:L16)</f>
        <v>10356</v>
      </c>
      <c r="M24" s="63">
        <f>SUM(M6:M16)</f>
        <v>12132.268206999997</v>
      </c>
      <c r="N24" s="62">
        <f>SUM(N6:N16)</f>
        <v>56204</v>
      </c>
      <c r="O24" s="63">
        <f>SUM(O6:O16)</f>
        <v>57695.0883685</v>
      </c>
      <c r="P24" s="62">
        <f>SUM(P8:P23)</f>
        <v>209000</v>
      </c>
      <c r="Q24" s="83">
        <f>SUM(Q8:Q23)</f>
        <v>259766</v>
      </c>
      <c r="R24" s="75">
        <f>SUM(R6:R19)</f>
        <v>23645</v>
      </c>
      <c r="S24" s="67" t="e">
        <f>R24-#REF!</f>
        <v>#REF!</v>
      </c>
      <c r="T24" s="75" t="e">
        <f>SUM(T8:T19)</f>
        <v>#REF!</v>
      </c>
    </row>
    <row r="25" spans="1:19" ht="12.75" hidden="1" thickBot="1">
      <c r="A25" s="11" t="s">
        <v>41</v>
      </c>
      <c r="B25" s="20"/>
      <c r="C25" s="21"/>
      <c r="D25" s="20"/>
      <c r="E25" s="21"/>
      <c r="F25" s="20"/>
      <c r="G25" s="21"/>
      <c r="H25" s="48"/>
      <c r="I25" s="21"/>
      <c r="J25" s="48"/>
      <c r="K25" s="21"/>
      <c r="L25" s="25"/>
      <c r="M25" s="21"/>
      <c r="N25" s="25">
        <v>25093</v>
      </c>
      <c r="O25" s="21"/>
      <c r="P25" s="25"/>
      <c r="Q25" s="25"/>
      <c r="S25" s="56" t="e">
        <f>SUM(S6:S19)</f>
        <v>#REF!</v>
      </c>
    </row>
    <row r="26" spans="1:17" ht="12.75" hidden="1">
      <c r="A26" s="39" t="s">
        <v>19</v>
      </c>
      <c r="B26" s="20"/>
      <c r="C26" s="22"/>
      <c r="D26" s="23"/>
      <c r="E26" s="22"/>
      <c r="F26" s="23"/>
      <c r="G26" s="29"/>
      <c r="H26" s="28"/>
      <c r="I26" s="29"/>
      <c r="J26" s="28"/>
      <c r="K26" s="29"/>
      <c r="L26" s="24"/>
      <c r="M26" s="22"/>
      <c r="N26" s="47">
        <v>12547</v>
      </c>
      <c r="O26" s="22"/>
      <c r="P26" s="24"/>
      <c r="Q26" s="24"/>
    </row>
    <row r="27" spans="1:17" ht="12.75" hidden="1">
      <c r="A27" s="24"/>
      <c r="B27" s="25"/>
      <c r="C27" s="24"/>
      <c r="D27" s="24"/>
      <c r="E27" s="24"/>
      <c r="F27" s="24" t="s">
        <v>7</v>
      </c>
      <c r="G27" s="22"/>
      <c r="H27" s="24"/>
      <c r="I27" s="22" t="s">
        <v>22</v>
      </c>
      <c r="J27" s="24" t="s">
        <v>11</v>
      </c>
      <c r="K27" s="22"/>
      <c r="L27" s="24" t="s">
        <v>23</v>
      </c>
      <c r="M27" s="22"/>
      <c r="N27" s="43" t="s">
        <v>11</v>
      </c>
      <c r="O27" s="22"/>
      <c r="P27" s="24"/>
      <c r="Q27" s="24"/>
    </row>
    <row r="28" spans="1:17" ht="12.75" hidden="1">
      <c r="A28" t="s">
        <v>15</v>
      </c>
      <c r="B28" s="10"/>
      <c r="F28" t="s">
        <v>21</v>
      </c>
      <c r="G28" s="22" t="s">
        <v>3</v>
      </c>
      <c r="H28" s="1" t="s">
        <v>4</v>
      </c>
      <c r="I28" s="22"/>
      <c r="J28" t="s">
        <v>3</v>
      </c>
      <c r="K28" s="22">
        <v>174</v>
      </c>
      <c r="L28" s="43" t="s">
        <v>24</v>
      </c>
      <c r="M28" s="22">
        <f>26+24</f>
        <v>50</v>
      </c>
      <c r="N28" s="24" t="s">
        <v>4</v>
      </c>
      <c r="O28" s="22">
        <f>36+22</f>
        <v>58</v>
      </c>
      <c r="P28" s="24"/>
      <c r="Q28" s="24"/>
    </row>
    <row r="29" spans="6:17" ht="12.75" hidden="1">
      <c r="F29" t="s">
        <v>3</v>
      </c>
      <c r="G29" s="22" t="s">
        <v>8</v>
      </c>
      <c r="I29" s="22"/>
      <c r="J29" t="s">
        <v>4</v>
      </c>
      <c r="K29" s="22">
        <f>15+18+30+21</f>
        <v>84</v>
      </c>
      <c r="L29" s="24"/>
      <c r="M29" s="22"/>
      <c r="N29" s="24"/>
      <c r="O29" s="22"/>
      <c r="P29" s="24"/>
      <c r="Q29" s="24"/>
    </row>
    <row r="30" spans="6:17" ht="12.75" hidden="1">
      <c r="F30" s="26">
        <v>760</v>
      </c>
      <c r="G30" s="33">
        <v>411</v>
      </c>
      <c r="I30" s="22">
        <v>52</v>
      </c>
      <c r="J30" t="s">
        <v>6</v>
      </c>
      <c r="K30" s="22">
        <v>58</v>
      </c>
      <c r="L30" s="24"/>
      <c r="M30" s="22"/>
      <c r="N30" s="24"/>
      <c r="O30" s="22"/>
      <c r="P30" s="24"/>
      <c r="Q30" s="24"/>
    </row>
    <row r="31" spans="6:17" ht="12.75" hidden="1">
      <c r="F31" s="10" t="s">
        <v>4</v>
      </c>
      <c r="G31" s="2"/>
      <c r="I31" s="22"/>
      <c r="J31" t="s">
        <v>5</v>
      </c>
      <c r="K31" s="30">
        <v>2</v>
      </c>
      <c r="L31" s="32"/>
      <c r="M31" s="30"/>
      <c r="N31" s="32"/>
      <c r="O31" s="30"/>
      <c r="P31" s="32"/>
      <c r="Q31" s="32"/>
    </row>
    <row r="32" spans="6:17" ht="12.75" hidden="1">
      <c r="F32">
        <v>210</v>
      </c>
      <c r="G32" s="22">
        <v>210</v>
      </c>
      <c r="I32" s="22"/>
      <c r="K32" s="34">
        <f>SUM(K28:K31)</f>
        <v>318</v>
      </c>
      <c r="L32" s="24"/>
      <c r="M32" s="22"/>
      <c r="N32" s="24"/>
      <c r="O32" s="22"/>
      <c r="P32" s="24"/>
      <c r="Q32" s="24"/>
    </row>
    <row r="33" spans="13:17" ht="13.5" hidden="1" thickBot="1">
      <c r="M33" s="3"/>
      <c r="O33" s="3"/>
      <c r="P33" s="24"/>
      <c r="Q33" s="24"/>
    </row>
    <row r="34" spans="1:17" ht="12.75" hidden="1">
      <c r="A34" s="29" t="s">
        <v>12</v>
      </c>
      <c r="B34" s="31"/>
      <c r="C34" s="29"/>
      <c r="D34" s="31"/>
      <c r="E34" s="29"/>
      <c r="F34" s="31"/>
      <c r="G34" s="29"/>
      <c r="H34" s="31"/>
      <c r="I34" s="29"/>
      <c r="J34" s="31"/>
      <c r="K34" s="29"/>
      <c r="L34" s="31"/>
      <c r="M34" s="31"/>
      <c r="N34" s="31"/>
      <c r="O34" s="31"/>
      <c r="P34" s="31"/>
      <c r="Q34" s="31"/>
    </row>
    <row r="35" spans="1:17" ht="13.5" hidden="1" thickBot="1">
      <c r="A35" s="6" t="s">
        <v>16</v>
      </c>
      <c r="B35" s="18">
        <f>B24</f>
        <v>3261</v>
      </c>
      <c r="C35" s="19">
        <f>C24</f>
        <v>3068</v>
      </c>
      <c r="D35" s="18">
        <f>D24</f>
        <v>15722</v>
      </c>
      <c r="E35" s="19">
        <f>E24</f>
        <v>15722</v>
      </c>
      <c r="F35" s="18">
        <f>F24+F30+F32</f>
        <v>166674</v>
      </c>
      <c r="G35" s="19">
        <f>G24+G30+G32</f>
        <v>157283</v>
      </c>
      <c r="H35" s="18">
        <f>H24+I30</f>
        <v>224986</v>
      </c>
      <c r="I35" s="40">
        <f>I24+I30</f>
        <v>233929</v>
      </c>
      <c r="J35" s="18">
        <f>J24+K32</f>
        <v>134443</v>
      </c>
      <c r="K35" s="19">
        <f>K24+K32</f>
        <v>106601</v>
      </c>
      <c r="L35" s="18">
        <f>L24+M28</f>
        <v>10406</v>
      </c>
      <c r="M35" s="18">
        <f>M24+M28</f>
        <v>12182.268206999997</v>
      </c>
      <c r="N35" s="18">
        <f>N24+O28</f>
        <v>56262</v>
      </c>
      <c r="O35" s="18">
        <f>O24+O28</f>
        <v>57753.0883685</v>
      </c>
      <c r="P35" s="18"/>
      <c r="Q35" s="18"/>
    </row>
    <row r="36" ht="12.75" hidden="1"/>
    <row r="37" ht="12.75" hidden="1"/>
    <row r="38" spans="1:17" ht="12.75" hidden="1" thickBot="1">
      <c r="A38" s="58" t="s">
        <v>26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60">
        <v>75</v>
      </c>
      <c r="Q38" s="60">
        <v>75</v>
      </c>
    </row>
    <row r="39" spans="1:17" ht="13.5" hidden="1" thickBot="1">
      <c r="A39" s="61"/>
      <c r="B39" s="62"/>
      <c r="C39" s="63"/>
      <c r="D39" s="62"/>
      <c r="E39" s="63"/>
      <c r="F39" s="62"/>
      <c r="G39" s="63"/>
      <c r="H39" s="62"/>
      <c r="I39" s="63"/>
      <c r="J39" s="62"/>
      <c r="K39" s="63"/>
      <c r="L39" s="62"/>
      <c r="M39" s="63"/>
      <c r="N39" s="62"/>
      <c r="O39" s="63"/>
      <c r="P39" s="64"/>
      <c r="Q39" s="65"/>
    </row>
    <row r="40" spans="1:17" ht="12.75" hidden="1">
      <c r="A40" t="s">
        <v>27</v>
      </c>
      <c r="P40" s="68">
        <f>P24+P38+P39</f>
        <v>209075</v>
      </c>
      <c r="Q40" s="68">
        <f>Q24+Q38+Q39</f>
        <v>259841</v>
      </c>
    </row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</sheetData>
  <printOptions horizontalCentered="1"/>
  <pageMargins left="0" right="0" top="1.3779527559055118" bottom="0" header="0.5118110236220472" footer="0.5118110236220472"/>
  <pageSetup horizontalDpi="600" verticalDpi="600" orientation="portrait" paperSize="9" scale="115" r:id="rId1"/>
  <headerFooter alignWithMargins="0">
    <oddHeader>&amp;R&amp;"Arial CE,Tučné"&amp;11&amp;UPříloha č. 2 b)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2002-12-04T07:50:07Z</dcterms:created>
  <cp:category/>
  <cp:version/>
  <cp:contentType/>
  <cp:contentStatus/>
</cp:coreProperties>
</file>