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700" windowHeight="6030" tabRatio="601" activeTab="0"/>
  </bookViews>
  <sheets>
    <sheet name="spory_celk.výdaje20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<sst xmlns="http://schemas.openxmlformats.org/spreadsheetml/2006/main" count="73" uniqueCount="50">
  <si>
    <t>Rozpočet</t>
  </si>
  <si>
    <t>skutečnost</t>
  </si>
  <si>
    <t>Lauder</t>
  </si>
  <si>
    <t>CME</t>
  </si>
  <si>
    <t>Saluka</t>
  </si>
  <si>
    <t>Nomura</t>
  </si>
  <si>
    <t>Nagel</t>
  </si>
  <si>
    <t>Rozpočet i skutečnost</t>
  </si>
  <si>
    <t xml:space="preserve"> +jiné kapitoly</t>
  </si>
  <si>
    <t>EMV</t>
  </si>
  <si>
    <t>Phoenix</t>
  </si>
  <si>
    <t xml:space="preserve"> + cestovné</t>
  </si>
  <si>
    <t>celkem</t>
  </si>
  <si>
    <t>ostatní výdaje</t>
  </si>
  <si>
    <t>vč. cestovného</t>
  </si>
  <si>
    <t>ZIPimex</t>
  </si>
  <si>
    <t>Blokace 50%</t>
  </si>
  <si>
    <t>Binder</t>
  </si>
  <si>
    <t xml:space="preserve"> + cesty</t>
  </si>
  <si>
    <t>cesty</t>
  </si>
  <si>
    <t xml:space="preserve"> +cestovné</t>
  </si>
  <si>
    <t>FNM-Nom.</t>
  </si>
  <si>
    <t>RO</t>
  </si>
  <si>
    <t>odkup pohledávek</t>
  </si>
  <si>
    <t>CELKEM</t>
  </si>
  <si>
    <t>Potřeba</t>
  </si>
  <si>
    <t xml:space="preserve"> - Snížit</t>
  </si>
  <si>
    <t xml:space="preserve"> + zvýšit</t>
  </si>
  <si>
    <t>rozpočet</t>
  </si>
  <si>
    <t>Návrh</t>
  </si>
  <si>
    <t>k 31.12.06</t>
  </si>
  <si>
    <t>Czechoslonor</t>
  </si>
  <si>
    <t>Frontier Petroleum</t>
  </si>
  <si>
    <t xml:space="preserve">Přehled výdajů spojených s mezinárodními spory ČR </t>
  </si>
  <si>
    <t>Georg Nepolský</t>
  </si>
  <si>
    <t>spor se sdružením akcionářů IPB</t>
  </si>
  <si>
    <t>Vocklinghaus</t>
  </si>
  <si>
    <t>ECE</t>
  </si>
  <si>
    <t>Consorcium Oeconomismus</t>
  </si>
  <si>
    <t>Forminster Enterprises Limited</t>
  </si>
  <si>
    <t>(údajné porušení dohod o ochraně a podpoře investic)</t>
  </si>
  <si>
    <r>
      <t>x)</t>
    </r>
    <r>
      <rPr>
        <sz val="10"/>
        <rFont val="Arial CE"/>
        <family val="0"/>
      </rPr>
      <t xml:space="preserve"> Konečný rozpočet, tj. rozpočtové prostředky + uvolněné nároky z nespotřebovaných </t>
    </r>
  </si>
  <si>
    <t>poradenství, náklady soudních řízení, bankovní poplatky</t>
  </si>
  <si>
    <r>
      <t>Konečný rozpočet</t>
    </r>
    <r>
      <rPr>
        <vertAlign val="superscript"/>
        <sz val="10"/>
        <rFont val="Arial CE"/>
        <family val="0"/>
      </rPr>
      <t>x)</t>
    </r>
  </si>
  <si>
    <t>Rozpočet po změnách</t>
  </si>
  <si>
    <t>ČSOB v ČR</t>
  </si>
  <si>
    <t xml:space="preserve">CE WOOD </t>
  </si>
  <si>
    <t xml:space="preserve">    výdajů v roce 2009</t>
  </si>
  <si>
    <t>v Kč</t>
  </si>
  <si>
    <t>Příloha č. 2 b)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</si>
</sst>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#,##0;\-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b/>
      <u val="single"/>
      <sz val="10"/>
      <name val="Arial CE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0" xfId="0" applyBorder="1" applyAlignment="1">
      <alignment/>
    </xf>
    <xf numFmtId="0" fontId="3" fillId="0" borderId="4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20" xfId="0" applyBorder="1" applyAlignment="1">
      <alignment horizontal="centerContinuous"/>
    </xf>
    <xf numFmtId="0" fontId="3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3" fontId="1" fillId="0" borderId="0" xfId="0" applyNumberFormat="1" applyFont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0" fillId="0" borderId="3" xfId="0" applyFill="1" applyBorder="1" applyAlignment="1">
      <alignment horizontal="centerContinuous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3" fontId="1" fillId="0" borderId="28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5" fillId="0" borderId="0" xfId="0" applyFont="1" applyAlignment="1">
      <alignment/>
    </xf>
    <xf numFmtId="3" fontId="0" fillId="0" borderId="39" xfId="0" applyNumberFormat="1" applyBorder="1" applyAlignment="1">
      <alignment horizontal="right"/>
    </xf>
    <xf numFmtId="0" fontId="6" fillId="0" borderId="0" xfId="0" applyFont="1" applyAlignment="1">
      <alignment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9" fillId="0" borderId="0" xfId="0" applyFont="1" applyAlignment="1">
      <alignment horizontal="right"/>
    </xf>
    <xf numFmtId="3" fontId="0" fillId="0" borderId="42" xfId="0" applyNumberForma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NOMURA-FNM%20&#268;R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CME-NOVA-Lauder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-%20ZIPimex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ZIPimex-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NOMURA-FNM%20&#268;R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rozpočet 03-04"/>
    </sheetNames>
    <sheetDataSet>
      <sheetData sheetId="2">
        <row r="22">
          <cell r="G22">
            <v>10459884.206999997</v>
          </cell>
        </row>
        <row r="29">
          <cell r="E29">
            <v>6180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 Lauder 99-00"/>
      <sheetName val="Lauder2001"/>
      <sheetName val="Lauder 2002"/>
      <sheetName val="CME 2000"/>
      <sheetName val="CME 2001 "/>
      <sheetName val="CME 2002"/>
      <sheetName val="CME 2003"/>
      <sheetName val="CME 2004"/>
      <sheetName val="rozpočet 99-04"/>
      <sheetName val="rozpočet 03"/>
      <sheetName val="rozpočet 02"/>
      <sheetName val="rozpočet 99-01"/>
      <sheetName val="odhad XII.02"/>
      <sheetName val="čj. 211-52 708"/>
      <sheetName val="čj. 211-30296"/>
    </sheetNames>
    <sheetDataSet>
      <sheetData sheetId="9">
        <row r="10">
          <cell r="G10">
            <v>0</v>
          </cell>
        </row>
        <row r="17">
          <cell r="E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rozpočet 01-04"/>
      <sheetName val="List3"/>
    </sheetNames>
    <sheetDataSet>
      <sheetData sheetId="1">
        <row r="11">
          <cell r="G11">
            <v>817446.7</v>
          </cell>
        </row>
        <row r="18">
          <cell r="E18">
            <v>2376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ZIPimex 2005"/>
      <sheetName val="rozpočet 01-05"/>
      <sheetName val="List3"/>
    </sheetNames>
    <sheetDataSet>
      <sheetData sheetId="2">
        <row r="25">
          <cell r="G25">
            <v>1230906.25</v>
          </cell>
        </row>
        <row r="29">
          <cell r="E29">
            <v>1450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Nomura 2005"/>
      <sheetName val="rozpočet 03-05"/>
    </sheetNames>
    <sheetDataSet>
      <sheetData sheetId="3">
        <row r="38">
          <cell r="G38">
            <v>55009740.3185</v>
          </cell>
        </row>
        <row r="46">
          <cell r="E46">
            <v>52070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workbookViewId="0" topLeftCell="A1">
      <selection activeCell="Y18" sqref="Y18"/>
    </sheetView>
  </sheetViews>
  <sheetFormatPr defaultColWidth="9.125" defaultRowHeight="12.75"/>
  <cols>
    <col min="1" max="1" width="29.375" style="0" customWidth="1"/>
    <col min="2" max="2" width="8.75390625" style="0" hidden="1" customWidth="1"/>
    <col min="3" max="3" width="9.875" style="0" hidden="1" customWidth="1"/>
    <col min="4" max="6" width="0" style="0" hidden="1" customWidth="1"/>
    <col min="7" max="7" width="10.125" style="0" hidden="1" customWidth="1"/>
    <col min="8" max="8" width="0" style="0" hidden="1" customWidth="1"/>
    <col min="9" max="9" width="10.00390625" style="0" hidden="1" customWidth="1"/>
    <col min="10" max="10" width="0" style="0" hidden="1" customWidth="1"/>
    <col min="11" max="11" width="10.125" style="0" hidden="1" customWidth="1"/>
    <col min="12" max="12" width="9.625" style="0" hidden="1" customWidth="1"/>
    <col min="13" max="13" width="10.125" style="0" hidden="1" customWidth="1"/>
    <col min="14" max="14" width="9.375" style="0" hidden="1" customWidth="1"/>
    <col min="15" max="15" width="10.125" style="0" hidden="1" customWidth="1"/>
    <col min="16" max="16" width="11.625" style="0" customWidth="1"/>
    <col min="17" max="17" width="12.125" style="0" customWidth="1"/>
    <col min="18" max="18" width="12.625" style="0" customWidth="1"/>
    <col min="19" max="20" width="0" style="0" hidden="1" customWidth="1"/>
    <col min="21" max="21" width="10.125" style="0" hidden="1" customWidth="1"/>
  </cols>
  <sheetData>
    <row r="1" spans="17:23" ht="15.75">
      <c r="Q1" s="91"/>
      <c r="R1" s="92" t="s">
        <v>49</v>
      </c>
      <c r="W1" s="86"/>
    </row>
    <row r="2" spans="18:23" ht="18.75">
      <c r="R2" s="89"/>
      <c r="W2" s="86"/>
    </row>
    <row r="3" spans="18:23" ht="18.75">
      <c r="R3" s="89"/>
      <c r="W3" s="86"/>
    </row>
    <row r="4" spans="1:22" ht="13.5" thickBot="1">
      <c r="A4" s="77" t="s">
        <v>33</v>
      </c>
      <c r="T4" s="71"/>
      <c r="V4" s="86"/>
    </row>
    <row r="5" spans="1:20" ht="13.5" thickBot="1">
      <c r="A5" t="s">
        <v>40</v>
      </c>
      <c r="T5" s="73"/>
    </row>
    <row r="6" spans="7:21" ht="13.5" thickBot="1">
      <c r="G6" s="39"/>
      <c r="R6" s="1" t="s">
        <v>48</v>
      </c>
      <c r="T6" s="4" t="s">
        <v>25</v>
      </c>
      <c r="U6" s="27">
        <v>39051</v>
      </c>
    </row>
    <row r="7" spans="1:21" ht="12.75">
      <c r="A7" s="93" t="s">
        <v>42</v>
      </c>
      <c r="B7" s="12">
        <v>1999</v>
      </c>
      <c r="C7" s="9"/>
      <c r="D7" s="8">
        <v>2000</v>
      </c>
      <c r="E7" s="9"/>
      <c r="F7" s="8">
        <v>2001</v>
      </c>
      <c r="G7" s="38"/>
      <c r="H7" s="8">
        <v>2002</v>
      </c>
      <c r="I7" s="9"/>
      <c r="J7" s="8">
        <v>2003</v>
      </c>
      <c r="K7" s="9"/>
      <c r="L7" s="35">
        <v>2004</v>
      </c>
      <c r="M7" s="9"/>
      <c r="N7" s="35">
        <v>2005</v>
      </c>
      <c r="O7" s="9"/>
      <c r="P7" s="8"/>
      <c r="Q7" s="8">
        <v>2010</v>
      </c>
      <c r="R7" s="9"/>
      <c r="S7" s="67" t="s">
        <v>25</v>
      </c>
      <c r="T7" s="72" t="s">
        <v>26</v>
      </c>
      <c r="U7" s="67" t="s">
        <v>29</v>
      </c>
    </row>
    <row r="8" spans="1:21" ht="39" customHeight="1" thickBot="1">
      <c r="A8" s="94"/>
      <c r="B8" s="13" t="s">
        <v>0</v>
      </c>
      <c r="C8" s="3" t="s">
        <v>1</v>
      </c>
      <c r="D8" s="13" t="s">
        <v>0</v>
      </c>
      <c r="E8" s="3" t="s">
        <v>1</v>
      </c>
      <c r="F8" s="13" t="s">
        <v>0</v>
      </c>
      <c r="G8" s="3" t="s">
        <v>1</v>
      </c>
      <c r="H8" s="13" t="s">
        <v>0</v>
      </c>
      <c r="I8" s="3" t="s">
        <v>1</v>
      </c>
      <c r="J8" s="13" t="s">
        <v>0</v>
      </c>
      <c r="K8" s="3" t="s">
        <v>1</v>
      </c>
      <c r="L8" s="13" t="s">
        <v>0</v>
      </c>
      <c r="M8" s="3" t="s">
        <v>1</v>
      </c>
      <c r="N8" s="13" t="s">
        <v>0</v>
      </c>
      <c r="O8" s="3" t="s">
        <v>1</v>
      </c>
      <c r="P8" s="88" t="s">
        <v>44</v>
      </c>
      <c r="Q8" s="87" t="s">
        <v>43</v>
      </c>
      <c r="R8" s="43" t="s">
        <v>1</v>
      </c>
      <c r="S8" s="46" t="s">
        <v>30</v>
      </c>
      <c r="T8" s="70" t="s">
        <v>27</v>
      </c>
      <c r="U8" s="46" t="s">
        <v>22</v>
      </c>
    </row>
    <row r="9" spans="1:21" ht="13.5" hidden="1" thickBot="1">
      <c r="A9" s="11" t="s">
        <v>2</v>
      </c>
      <c r="B9" s="14">
        <v>3261</v>
      </c>
      <c r="C9" s="15">
        <v>3068</v>
      </c>
      <c r="D9" s="14">
        <v>14652</v>
      </c>
      <c r="E9" s="15">
        <v>14891</v>
      </c>
      <c r="F9" s="14">
        <v>53178</v>
      </c>
      <c r="G9" s="15">
        <v>53176</v>
      </c>
      <c r="H9" s="14">
        <v>0</v>
      </c>
      <c r="I9" s="15">
        <v>136</v>
      </c>
      <c r="J9" s="14"/>
      <c r="K9" s="15"/>
      <c r="L9" s="14">
        <v>0</v>
      </c>
      <c r="M9" s="15">
        <v>0</v>
      </c>
      <c r="N9" s="14">
        <v>0</v>
      </c>
      <c r="O9" s="15">
        <v>0</v>
      </c>
      <c r="P9" s="14"/>
      <c r="Q9" s="76"/>
      <c r="R9" s="41"/>
      <c r="S9" s="47"/>
      <c r="T9" s="51" t="s">
        <v>28</v>
      </c>
      <c r="U9" s="47"/>
    </row>
    <row r="10" spans="1:21" ht="12.75" customHeight="1" hidden="1">
      <c r="A10" s="7" t="s">
        <v>3</v>
      </c>
      <c r="B10" s="16">
        <v>0</v>
      </c>
      <c r="C10" s="17"/>
      <c r="D10" s="16">
        <v>1070</v>
      </c>
      <c r="E10" s="17">
        <v>831</v>
      </c>
      <c r="F10" s="16">
        <f>112526</f>
        <v>112526</v>
      </c>
      <c r="G10" s="17">
        <f>103486</f>
        <v>103486</v>
      </c>
      <c r="H10" s="16">
        <v>224934</v>
      </c>
      <c r="I10" s="17">
        <f>234008-135-132</f>
        <v>233741</v>
      </c>
      <c r="J10" s="16">
        <v>103210</v>
      </c>
      <c r="K10" s="17">
        <v>94555</v>
      </c>
      <c r="L10" s="16">
        <f>'[2]rozpočet 99-04'!$E$17</f>
        <v>0</v>
      </c>
      <c r="M10" s="17">
        <f>'[2]rozpočet 99-04'!$G$10/1000</f>
        <v>0</v>
      </c>
      <c r="N10" s="16">
        <v>0</v>
      </c>
      <c r="O10" s="17">
        <v>0</v>
      </c>
      <c r="P10" s="16"/>
      <c r="Q10" s="74"/>
      <c r="R10" s="42"/>
      <c r="S10" s="48"/>
      <c r="T10" s="47"/>
      <c r="U10" s="48"/>
    </row>
    <row r="11" spans="1:21" ht="12.75">
      <c r="A11" s="83" t="s">
        <v>35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>
        <v>0</v>
      </c>
      <c r="Q11" s="74">
        <v>0</v>
      </c>
      <c r="R11" s="17">
        <v>0</v>
      </c>
      <c r="S11" s="68">
        <f>2975+3000</f>
        <v>5975</v>
      </c>
      <c r="T11" s="64" t="e">
        <f>S11-#REF!</f>
        <v>#REF!</v>
      </c>
      <c r="U11" s="68" t="e">
        <f>T11-36</f>
        <v>#REF!</v>
      </c>
    </row>
    <row r="12" spans="1:21" ht="12.75">
      <c r="A12" s="5" t="s">
        <v>39</v>
      </c>
      <c r="B12" s="16"/>
      <c r="C12" s="17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>
        <v>2000000</v>
      </c>
      <c r="Q12" s="74">
        <v>2019440</v>
      </c>
      <c r="R12" s="17">
        <v>990057.6</v>
      </c>
      <c r="S12" s="68"/>
      <c r="T12" s="64"/>
      <c r="U12" s="68"/>
    </row>
    <row r="13" spans="1:21" ht="12.75">
      <c r="A13" s="7" t="s">
        <v>15</v>
      </c>
      <c r="B13" s="16">
        <v>0</v>
      </c>
      <c r="C13" s="17"/>
      <c r="D13" s="16">
        <v>0</v>
      </c>
      <c r="E13" s="17"/>
      <c r="F13" s="16">
        <v>0</v>
      </c>
      <c r="G13" s="17">
        <v>0</v>
      </c>
      <c r="H13" s="16">
        <v>0</v>
      </c>
      <c r="I13" s="17">
        <v>0</v>
      </c>
      <c r="J13" s="16">
        <v>28705</v>
      </c>
      <c r="K13" s="17">
        <v>9670</v>
      </c>
      <c r="L13" s="16">
        <f>'[1]rozpočet 03-04'!$E$29</f>
        <v>6180</v>
      </c>
      <c r="M13" s="17">
        <f>'[1]rozpočet 03-04'!$G$22/1000</f>
        <v>10459.884206999997</v>
      </c>
      <c r="N13" s="16">
        <f>'[5]rozpočet 03-05'!$E$46</f>
        <v>52070</v>
      </c>
      <c r="O13" s="17">
        <f>'[5]rozpočet 03-05'!$G$38/1000</f>
        <v>55009.7403185</v>
      </c>
      <c r="P13" s="16">
        <v>2000000</v>
      </c>
      <c r="Q13" s="74">
        <v>3577180</v>
      </c>
      <c r="R13" s="17">
        <v>3271439.29</v>
      </c>
      <c r="S13" s="68">
        <f>120+2000</f>
        <v>2120</v>
      </c>
      <c r="T13" s="64" t="e">
        <f>S13-#REF!</f>
        <v>#REF!</v>
      </c>
      <c r="U13" s="68" t="e">
        <f>T13</f>
        <v>#REF!</v>
      </c>
    </row>
    <row r="14" spans="1:21" ht="12.75">
      <c r="A14" s="7" t="s">
        <v>17</v>
      </c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>
        <f>'[3]rozpočet 01-04'!$E$18</f>
        <v>2376</v>
      </c>
      <c r="M14" s="17">
        <f>'[3]rozpočet 01-04'!$G$11/1000</f>
        <v>817.4467</v>
      </c>
      <c r="N14" s="16">
        <f>'[4]rozpočet 01-05'!$E$29</f>
        <v>1450</v>
      </c>
      <c r="O14" s="17">
        <f>'[4]rozpočet 01-05'!$G$25/1000</f>
        <v>1230.90625</v>
      </c>
      <c r="P14" s="16">
        <v>4000000</v>
      </c>
      <c r="Q14" s="74">
        <v>4458946</v>
      </c>
      <c r="R14" s="17">
        <v>2817474.32</v>
      </c>
      <c r="S14" s="48">
        <v>200</v>
      </c>
      <c r="T14" s="65" t="e">
        <f>S14-#REF!</f>
        <v>#REF!</v>
      </c>
      <c r="U14" s="48" t="e">
        <f>T14</f>
        <v>#REF!</v>
      </c>
    </row>
    <row r="15" spans="1:21" ht="12.75">
      <c r="A15" s="7" t="s">
        <v>31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>
        <v>507000</v>
      </c>
      <c r="Q15" s="74">
        <v>511800</v>
      </c>
      <c r="R15" s="17">
        <v>11676</v>
      </c>
      <c r="S15" s="49">
        <v>9300</v>
      </c>
      <c r="T15" s="66" t="e">
        <f>S15-#REF!</f>
        <v>#REF!</v>
      </c>
      <c r="U15" s="49" t="e">
        <f>T15</f>
        <v>#REF!</v>
      </c>
    </row>
    <row r="16" spans="1:21" ht="14.25" customHeight="1">
      <c r="A16" s="7" t="s">
        <v>10</v>
      </c>
      <c r="B16" s="48"/>
      <c r="C16" s="48"/>
      <c r="D16" s="48"/>
      <c r="E16" s="48"/>
      <c r="F16" s="48"/>
      <c r="G16" s="48"/>
      <c r="H16" s="48"/>
      <c r="I16" s="48"/>
      <c r="J16" s="16"/>
      <c r="K16" s="17"/>
      <c r="L16" s="16"/>
      <c r="M16" s="17"/>
      <c r="N16" s="16"/>
      <c r="O16" s="17"/>
      <c r="P16" s="16">
        <v>200000</v>
      </c>
      <c r="Q16" s="74">
        <v>334600</v>
      </c>
      <c r="R16" s="17">
        <v>144257.88</v>
      </c>
      <c r="S16" s="50"/>
      <c r="T16" s="61"/>
      <c r="U16" s="50"/>
    </row>
    <row r="17" spans="1:21" ht="14.25" customHeight="1">
      <c r="A17" s="7" t="s">
        <v>9</v>
      </c>
      <c r="B17" s="48"/>
      <c r="C17" s="48"/>
      <c r="D17" s="48"/>
      <c r="E17" s="48"/>
      <c r="F17" s="48"/>
      <c r="G17" s="48"/>
      <c r="H17" s="48"/>
      <c r="I17" s="48"/>
      <c r="J17" s="16"/>
      <c r="K17" s="17"/>
      <c r="L17" s="16"/>
      <c r="M17" s="17"/>
      <c r="N17" s="16"/>
      <c r="O17" s="17"/>
      <c r="P17" s="16">
        <v>650000</v>
      </c>
      <c r="Q17" s="74">
        <v>650000</v>
      </c>
      <c r="R17" s="17">
        <v>530944.06</v>
      </c>
      <c r="S17" s="50"/>
      <c r="T17" s="61"/>
      <c r="U17" s="50"/>
    </row>
    <row r="18" spans="1:21" ht="14.25" customHeight="1">
      <c r="A18" s="7" t="s">
        <v>32</v>
      </c>
      <c r="B18" s="90"/>
      <c r="C18" s="17"/>
      <c r="D18" s="90"/>
      <c r="E18" s="17"/>
      <c r="F18" s="90"/>
      <c r="G18" s="17"/>
      <c r="H18" s="90"/>
      <c r="I18" s="17"/>
      <c r="J18" s="16"/>
      <c r="K18" s="17"/>
      <c r="L18" s="16"/>
      <c r="M18" s="17"/>
      <c r="N18" s="16"/>
      <c r="O18" s="17"/>
      <c r="P18" s="16">
        <v>1993000</v>
      </c>
      <c r="Q18" s="74">
        <v>4793300</v>
      </c>
      <c r="R18" s="17">
        <v>3960992.24</v>
      </c>
      <c r="S18" s="50"/>
      <c r="T18" s="61"/>
      <c r="U18" s="50"/>
    </row>
    <row r="19" spans="1:21" ht="14.25" customHeight="1">
      <c r="A19" s="7" t="s">
        <v>45</v>
      </c>
      <c r="B19" s="90"/>
      <c r="C19" s="17"/>
      <c r="D19" s="90"/>
      <c r="E19" s="17"/>
      <c r="F19" s="90"/>
      <c r="G19" s="17"/>
      <c r="H19" s="90"/>
      <c r="I19" s="17"/>
      <c r="J19" s="16"/>
      <c r="K19" s="17"/>
      <c r="L19" s="16"/>
      <c r="M19" s="17"/>
      <c r="N19" s="16"/>
      <c r="O19" s="17"/>
      <c r="P19" s="16">
        <v>27000000</v>
      </c>
      <c r="Q19" s="74">
        <v>38376934</v>
      </c>
      <c r="R19" s="17">
        <v>37861054.45</v>
      </c>
      <c r="S19" s="50"/>
      <c r="T19" s="61"/>
      <c r="U19" s="50"/>
    </row>
    <row r="20" spans="1:21" ht="14.25" customHeight="1">
      <c r="A20" s="7" t="s">
        <v>46</v>
      </c>
      <c r="B20" s="90"/>
      <c r="C20" s="17"/>
      <c r="D20" s="90"/>
      <c r="E20" s="17"/>
      <c r="F20" s="90"/>
      <c r="G20" s="17"/>
      <c r="H20" s="90"/>
      <c r="I20" s="17"/>
      <c r="J20" s="16"/>
      <c r="K20" s="17"/>
      <c r="L20" s="16"/>
      <c r="M20" s="17"/>
      <c r="N20" s="16"/>
      <c r="O20" s="17"/>
      <c r="P20" s="16">
        <v>41558000</v>
      </c>
      <c r="Q20" s="74">
        <v>43937800</v>
      </c>
      <c r="R20" s="17">
        <v>39100162.85</v>
      </c>
      <c r="S20" s="50"/>
      <c r="T20" s="61"/>
      <c r="U20" s="50"/>
    </row>
    <row r="21" spans="1:21" ht="14.25" customHeight="1">
      <c r="A21" s="7" t="s">
        <v>34</v>
      </c>
      <c r="B21" s="90"/>
      <c r="C21" s="17"/>
      <c r="D21" s="90"/>
      <c r="E21" s="17"/>
      <c r="F21" s="90"/>
      <c r="G21" s="17"/>
      <c r="H21" s="90"/>
      <c r="I21" s="17"/>
      <c r="J21" s="16"/>
      <c r="K21" s="17"/>
      <c r="L21" s="16"/>
      <c r="M21" s="17"/>
      <c r="N21" s="16"/>
      <c r="O21" s="17"/>
      <c r="P21" s="16">
        <v>1500000</v>
      </c>
      <c r="Q21" s="74">
        <v>1500000</v>
      </c>
      <c r="R21" s="17">
        <v>749729.08</v>
      </c>
      <c r="S21" s="50"/>
      <c r="T21" s="61"/>
      <c r="U21" s="50"/>
    </row>
    <row r="22" spans="1:21" ht="14.25" customHeight="1">
      <c r="A22" s="7" t="s">
        <v>36</v>
      </c>
      <c r="B22" s="90"/>
      <c r="C22" s="17"/>
      <c r="D22" s="90"/>
      <c r="E22" s="17"/>
      <c r="F22" s="90"/>
      <c r="G22" s="17"/>
      <c r="H22" s="90"/>
      <c r="I22" s="17"/>
      <c r="J22" s="16"/>
      <c r="K22" s="17"/>
      <c r="L22" s="16"/>
      <c r="M22" s="17"/>
      <c r="N22" s="16"/>
      <c r="O22" s="17"/>
      <c r="P22" s="16">
        <v>41673000</v>
      </c>
      <c r="Q22" s="74">
        <v>44771900</v>
      </c>
      <c r="R22" s="17">
        <v>43333509.32</v>
      </c>
      <c r="S22" s="50"/>
      <c r="T22" s="61"/>
      <c r="U22" s="50"/>
    </row>
    <row r="23" spans="1:21" ht="14.25" customHeight="1">
      <c r="A23" s="7" t="s">
        <v>37</v>
      </c>
      <c r="B23" s="90"/>
      <c r="C23" s="17"/>
      <c r="D23" s="90"/>
      <c r="E23" s="17"/>
      <c r="F23" s="90"/>
      <c r="G23" s="17"/>
      <c r="H23" s="90"/>
      <c r="I23" s="17"/>
      <c r="J23" s="16"/>
      <c r="K23" s="17"/>
      <c r="L23" s="16"/>
      <c r="M23" s="17"/>
      <c r="N23" s="16"/>
      <c r="O23" s="17"/>
      <c r="P23" s="16">
        <v>24000000</v>
      </c>
      <c r="Q23" s="74">
        <v>28510500</v>
      </c>
      <c r="R23" s="17">
        <v>28459870.29</v>
      </c>
      <c r="S23" s="50"/>
      <c r="T23" s="61"/>
      <c r="U23" s="50"/>
    </row>
    <row r="24" spans="1:21" ht="14.25" customHeight="1">
      <c r="A24" s="7" t="s">
        <v>38</v>
      </c>
      <c r="B24" s="90"/>
      <c r="C24" s="17"/>
      <c r="D24" s="90"/>
      <c r="E24" s="17"/>
      <c r="F24" s="90"/>
      <c r="G24" s="17"/>
      <c r="H24" s="90"/>
      <c r="I24" s="17"/>
      <c r="J24" s="16"/>
      <c r="K24" s="17"/>
      <c r="L24" s="16"/>
      <c r="M24" s="17"/>
      <c r="N24" s="16"/>
      <c r="O24" s="17"/>
      <c r="P24" s="16">
        <v>1769000</v>
      </c>
      <c r="Q24" s="74">
        <v>4685680</v>
      </c>
      <c r="R24" s="17">
        <v>4462348.93</v>
      </c>
      <c r="S24" s="50"/>
      <c r="T24" s="61"/>
      <c r="U24" s="50"/>
    </row>
    <row r="25" spans="1:21" ht="14.25" customHeight="1" thickBot="1">
      <c r="A25" s="5"/>
      <c r="B25" s="85"/>
      <c r="C25" s="21"/>
      <c r="D25" s="85"/>
      <c r="E25" s="21"/>
      <c r="F25" s="85"/>
      <c r="G25" s="21"/>
      <c r="H25" s="85"/>
      <c r="I25" s="21"/>
      <c r="J25" s="20"/>
      <c r="K25" s="21"/>
      <c r="L25" s="20"/>
      <c r="M25" s="21"/>
      <c r="N25" s="20"/>
      <c r="O25" s="21"/>
      <c r="P25" s="20"/>
      <c r="Q25" s="75"/>
      <c r="R25" s="21"/>
      <c r="S25" s="50"/>
      <c r="T25" s="61"/>
      <c r="U25" s="50"/>
    </row>
    <row r="26" spans="1:21" ht="22.5" customHeight="1" thickBot="1">
      <c r="A26" s="78" t="s">
        <v>24</v>
      </c>
      <c r="B26" s="79">
        <f aca="true" t="shared" si="0" ref="B26:I26">SUM(B9:B13)</f>
        <v>3261</v>
      </c>
      <c r="C26" s="79">
        <f t="shared" si="0"/>
        <v>3068</v>
      </c>
      <c r="D26" s="79">
        <f t="shared" si="0"/>
        <v>15722</v>
      </c>
      <c r="E26" s="79">
        <f t="shared" si="0"/>
        <v>15722</v>
      </c>
      <c r="F26" s="79">
        <f t="shared" si="0"/>
        <v>165704</v>
      </c>
      <c r="G26" s="79">
        <f t="shared" si="0"/>
        <v>156662</v>
      </c>
      <c r="H26" s="79">
        <f t="shared" si="0"/>
        <v>224934</v>
      </c>
      <c r="I26" s="79">
        <f t="shared" si="0"/>
        <v>233877</v>
      </c>
      <c r="J26" s="80">
        <f>SUM(J9:J13)</f>
        <v>131915</v>
      </c>
      <c r="K26" s="81">
        <f>SUM(K9:K13)</f>
        <v>104225</v>
      </c>
      <c r="L26" s="80">
        <f>SUM(L9:L15)</f>
        <v>8556</v>
      </c>
      <c r="M26" s="81">
        <f>SUM(M9:M15)</f>
        <v>11277.330906999998</v>
      </c>
      <c r="N26" s="80">
        <f>SUM(N9:N15)</f>
        <v>53520</v>
      </c>
      <c r="O26" s="81">
        <f>SUM(O9:O15)</f>
        <v>56240.6465685</v>
      </c>
      <c r="P26" s="80">
        <f>SUM(P11:P25)</f>
        <v>148850000</v>
      </c>
      <c r="Q26" s="82">
        <f>SUM(Q11:Q25)</f>
        <v>178128080</v>
      </c>
      <c r="R26" s="81">
        <f>SUM(R11:R25)</f>
        <v>165693516.31</v>
      </c>
      <c r="S26" s="69">
        <f>SUM(S9:S15)</f>
        <v>17595</v>
      </c>
      <c r="T26" s="62" t="e">
        <f>S26-#REF!</f>
        <v>#REF!</v>
      </c>
      <c r="U26" s="69" t="e">
        <f>SUM(U11:U15)</f>
        <v>#REF!</v>
      </c>
    </row>
    <row r="27" spans="1:20" ht="12.75" hidden="1" thickBot="1">
      <c r="A27" s="11" t="s">
        <v>36</v>
      </c>
      <c r="B27" s="20"/>
      <c r="C27" s="21"/>
      <c r="D27" s="20"/>
      <c r="E27" s="21"/>
      <c r="F27" s="20"/>
      <c r="G27" s="21"/>
      <c r="H27" s="45"/>
      <c r="I27" s="21"/>
      <c r="J27" s="45"/>
      <c r="K27" s="21"/>
      <c r="L27" s="25"/>
      <c r="M27" s="21"/>
      <c r="N27" s="25">
        <v>25093</v>
      </c>
      <c r="O27" s="21"/>
      <c r="P27" s="25"/>
      <c r="Q27" s="25"/>
      <c r="R27" s="25"/>
      <c r="T27" s="52" t="e">
        <f>SUM(T9:T15)</f>
        <v>#REF!</v>
      </c>
    </row>
    <row r="28" spans="1:18" ht="12.75" hidden="1">
      <c r="A28" s="36" t="s">
        <v>16</v>
      </c>
      <c r="B28" s="20"/>
      <c r="C28" s="22"/>
      <c r="D28" s="23"/>
      <c r="E28" s="22"/>
      <c r="F28" s="23"/>
      <c r="G28" s="29"/>
      <c r="H28" s="28"/>
      <c r="I28" s="29"/>
      <c r="J28" s="28"/>
      <c r="K28" s="29"/>
      <c r="L28" s="24"/>
      <c r="M28" s="22"/>
      <c r="N28" s="44">
        <v>12547</v>
      </c>
      <c r="O28" s="22"/>
      <c r="P28" s="24"/>
      <c r="Q28" s="24"/>
      <c r="R28" s="24"/>
    </row>
    <row r="29" spans="1:18" ht="12.75" hidden="1">
      <c r="A29" s="24"/>
      <c r="B29" s="25"/>
      <c r="C29" s="24"/>
      <c r="D29" s="24"/>
      <c r="E29" s="24"/>
      <c r="F29" s="24" t="s">
        <v>7</v>
      </c>
      <c r="G29" s="22"/>
      <c r="H29" s="24"/>
      <c r="I29" s="22" t="s">
        <v>19</v>
      </c>
      <c r="J29" s="24" t="s">
        <v>11</v>
      </c>
      <c r="K29" s="22"/>
      <c r="L29" s="24" t="s">
        <v>20</v>
      </c>
      <c r="M29" s="22"/>
      <c r="N29" s="40" t="s">
        <v>11</v>
      </c>
      <c r="O29" s="22"/>
      <c r="P29" s="24"/>
      <c r="Q29" s="24"/>
      <c r="R29" s="24"/>
    </row>
    <row r="30" spans="1:18" ht="12.75" hidden="1">
      <c r="A30" t="s">
        <v>13</v>
      </c>
      <c r="B30" s="10"/>
      <c r="F30" t="s">
        <v>18</v>
      </c>
      <c r="G30" s="22" t="s">
        <v>3</v>
      </c>
      <c r="H30" s="1" t="s">
        <v>4</v>
      </c>
      <c r="I30" s="22"/>
      <c r="J30" t="s">
        <v>3</v>
      </c>
      <c r="K30" s="22">
        <v>174</v>
      </c>
      <c r="L30" s="40" t="s">
        <v>21</v>
      </c>
      <c r="M30" s="22">
        <f>26+24</f>
        <v>50</v>
      </c>
      <c r="N30" s="24" t="s">
        <v>4</v>
      </c>
      <c r="O30" s="22">
        <f>36+22</f>
        <v>58</v>
      </c>
      <c r="P30" s="24"/>
      <c r="Q30" s="24"/>
      <c r="R30" s="24"/>
    </row>
    <row r="31" spans="6:18" ht="12.75" hidden="1">
      <c r="F31" t="s">
        <v>3</v>
      </c>
      <c r="G31" s="22" t="s">
        <v>8</v>
      </c>
      <c r="I31" s="22"/>
      <c r="J31" t="s">
        <v>4</v>
      </c>
      <c r="K31" s="22">
        <f>15+18+30+21</f>
        <v>84</v>
      </c>
      <c r="L31" s="24"/>
      <c r="M31" s="22"/>
      <c r="N31" s="24"/>
      <c r="O31" s="22"/>
      <c r="P31" s="24"/>
      <c r="Q31" s="24"/>
      <c r="R31" s="24"/>
    </row>
    <row r="32" spans="6:18" ht="12.75" hidden="1">
      <c r="F32" s="26">
        <v>760</v>
      </c>
      <c r="G32" s="33">
        <v>411</v>
      </c>
      <c r="I32" s="22">
        <v>52</v>
      </c>
      <c r="J32" t="s">
        <v>6</v>
      </c>
      <c r="K32" s="22">
        <v>58</v>
      </c>
      <c r="L32" s="24"/>
      <c r="M32" s="22"/>
      <c r="N32" s="24"/>
      <c r="O32" s="22"/>
      <c r="P32" s="24"/>
      <c r="Q32" s="24"/>
      <c r="R32" s="24"/>
    </row>
    <row r="33" spans="6:18" ht="12.75" hidden="1">
      <c r="F33" s="10" t="s">
        <v>4</v>
      </c>
      <c r="G33" s="2"/>
      <c r="I33" s="22"/>
      <c r="J33" t="s">
        <v>5</v>
      </c>
      <c r="K33" s="30">
        <v>2</v>
      </c>
      <c r="L33" s="32"/>
      <c r="M33" s="30"/>
      <c r="N33" s="32"/>
      <c r="O33" s="30"/>
      <c r="P33" s="32"/>
      <c r="Q33" s="32"/>
      <c r="R33" s="32"/>
    </row>
    <row r="34" spans="6:18" ht="12.75" hidden="1">
      <c r="F34">
        <v>210</v>
      </c>
      <c r="G34" s="22">
        <v>210</v>
      </c>
      <c r="I34" s="22"/>
      <c r="K34" s="34">
        <f>SUM(K30:K33)</f>
        <v>318</v>
      </c>
      <c r="L34" s="24"/>
      <c r="M34" s="22"/>
      <c r="N34" s="24"/>
      <c r="O34" s="22"/>
      <c r="P34" s="24"/>
      <c r="Q34" s="24"/>
      <c r="R34" s="24"/>
    </row>
    <row r="35" spans="13:18" ht="13.5" hidden="1" thickBot="1">
      <c r="M35" s="3"/>
      <c r="O35" s="3"/>
      <c r="P35" s="24"/>
      <c r="Q35" s="24"/>
      <c r="R35" s="24"/>
    </row>
    <row r="36" spans="1:18" ht="12.75" hidden="1">
      <c r="A36" s="29" t="s">
        <v>12</v>
      </c>
      <c r="B36" s="31"/>
      <c r="C36" s="29"/>
      <c r="D36" s="31"/>
      <c r="E36" s="29"/>
      <c r="F36" s="31"/>
      <c r="G36" s="29"/>
      <c r="H36" s="31"/>
      <c r="I36" s="29"/>
      <c r="J36" s="31"/>
      <c r="K36" s="29"/>
      <c r="L36" s="31"/>
      <c r="M36" s="31"/>
      <c r="N36" s="31"/>
      <c r="O36" s="31"/>
      <c r="P36" s="31"/>
      <c r="Q36" s="31"/>
      <c r="R36" s="31"/>
    </row>
    <row r="37" spans="1:18" ht="13.5" hidden="1" thickBot="1">
      <c r="A37" s="6" t="s">
        <v>14</v>
      </c>
      <c r="B37" s="18">
        <f>B26</f>
        <v>3261</v>
      </c>
      <c r="C37" s="19">
        <f>C26</f>
        <v>3068</v>
      </c>
      <c r="D37" s="18">
        <f>D26</f>
        <v>15722</v>
      </c>
      <c r="E37" s="19">
        <f>E26</f>
        <v>15722</v>
      </c>
      <c r="F37" s="18">
        <f>F26+F32+F34</f>
        <v>166674</v>
      </c>
      <c r="G37" s="19">
        <f>G26+G32+G34</f>
        <v>157283</v>
      </c>
      <c r="H37" s="18">
        <f>H26+I32</f>
        <v>224986</v>
      </c>
      <c r="I37" s="37">
        <f>I26+I32</f>
        <v>233929</v>
      </c>
      <c r="J37" s="18">
        <f>J26+K34</f>
        <v>132233</v>
      </c>
      <c r="K37" s="19">
        <f>K26+K34</f>
        <v>104543</v>
      </c>
      <c r="L37" s="18">
        <f>L26+M30</f>
        <v>8606</v>
      </c>
      <c r="M37" s="18">
        <f>M26+M30</f>
        <v>11327.330906999998</v>
      </c>
      <c r="N37" s="18">
        <f>N26+O30</f>
        <v>53578</v>
      </c>
      <c r="O37" s="18">
        <f>O26+O30</f>
        <v>56298.6465685</v>
      </c>
      <c r="P37" s="18"/>
      <c r="Q37" s="18"/>
      <c r="R37" s="18"/>
    </row>
    <row r="38" ht="12.75" hidden="1"/>
    <row r="39" ht="12.75" hidden="1"/>
    <row r="40" spans="1:18" ht="12.75" hidden="1" thickBot="1">
      <c r="A40" s="53" t="s">
        <v>23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>
        <v>75</v>
      </c>
      <c r="R40" s="55">
        <v>75</v>
      </c>
    </row>
    <row r="41" spans="1:18" ht="13.5" hidden="1" thickBot="1">
      <c r="A41" s="56"/>
      <c r="B41" s="57"/>
      <c r="C41" s="58"/>
      <c r="D41" s="57"/>
      <c r="E41" s="58"/>
      <c r="F41" s="57"/>
      <c r="G41" s="58"/>
      <c r="H41" s="57"/>
      <c r="I41" s="58"/>
      <c r="J41" s="57"/>
      <c r="K41" s="58"/>
      <c r="L41" s="57"/>
      <c r="M41" s="58"/>
      <c r="N41" s="57"/>
      <c r="O41" s="58"/>
      <c r="P41" s="60"/>
      <c r="Q41" s="59"/>
      <c r="R41" s="60"/>
    </row>
    <row r="42" spans="1:18" ht="12.75" hidden="1">
      <c r="A42" t="s">
        <v>24</v>
      </c>
      <c r="Q42" s="63">
        <f>Q26+Q40+Q41</f>
        <v>178128155</v>
      </c>
      <c r="R42" s="63">
        <f>R26+R40+R41</f>
        <v>165693591.31</v>
      </c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7" ht="14.25">
      <c r="A57" s="84" t="s">
        <v>41</v>
      </c>
    </row>
    <row r="58" ht="12.75">
      <c r="A58" t="s">
        <v>47</v>
      </c>
    </row>
  </sheetData>
  <mergeCells count="1">
    <mergeCell ref="A7:A8"/>
  </mergeCells>
  <printOptions horizontalCentered="1"/>
  <pageMargins left="1.1811023622047245" right="0" top="0.5905511811023623" bottom="0.3937007874015748" header="0.31496062992125984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2002-12-04T07:50:07Z</dcterms:created>
  <cp:category/>
  <cp:version/>
  <cp:contentType/>
  <cp:contentStatus/>
</cp:coreProperties>
</file>