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spory-poradenství" sheetId="1" r:id="rId1"/>
    <sheet name="spory_celk.výdaje201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<sst xmlns="http://schemas.openxmlformats.org/spreadsheetml/2006/main" count="155" uniqueCount="60">
  <si>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</si>
  <si>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</si>
  <si>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</si>
  <si>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</si>
  <si>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</si>
  <si>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</si>
  <si>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</si>
  <si>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</si>
  <si>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</si>
  <si>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</si>
  <si>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Phoenix</t>
  </si>
  <si>
    <t xml:space="preserve"> + cestovné</t>
  </si>
  <si>
    <t>celkem</t>
  </si>
  <si>
    <t>ostatní výdaje</t>
  </si>
  <si>
    <t>vč. cestovného</t>
  </si>
  <si>
    <t>ZIPimex</t>
  </si>
  <si>
    <t>Blokace 50%</t>
  </si>
  <si>
    <t>Binder</t>
  </si>
  <si>
    <t>Mittal</t>
  </si>
  <si>
    <t xml:space="preserve"> + cesty</t>
  </si>
  <si>
    <t>cesty</t>
  </si>
  <si>
    <t xml:space="preserve"> +cestovné</t>
  </si>
  <si>
    <t>FNM-Nom.</t>
  </si>
  <si>
    <t>RO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</si>
  <si>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</si>
  <si>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</si>
  <si>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</si>
  <si>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</si>
  <si>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</si>
  <si>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</si>
  <si>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</si>
  <si>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</si>
  <si>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Czechoslonor</t>
  </si>
  <si>
    <t>Frontier Petroleum</t>
  </si>
  <si>
    <t xml:space="preserve">Přehled výdajů spojených s mezinárodními spory ČR </t>
  </si>
  <si>
    <t>Georg Nepolský</t>
  </si>
  <si>
    <t>spor se sdružením akcionářů IPB</t>
  </si>
  <si>
    <t>Vocklinghaus</t>
  </si>
  <si>
    <t>ECE</t>
  </si>
  <si>
    <t>Consorcium Oeconomismus</t>
  </si>
  <si>
    <t>Forminster Enterprises Limited</t>
  </si>
  <si>
    <t>(údajné porušení dohod o ochraně a podpoře investic)</t>
  </si>
  <si>
    <r>
      <t>x)</t>
    </r>
    <r>
      <rPr>
        <sz val="10"/>
        <rFont val="Arial CE"/>
        <family val="0"/>
      </rPr>
      <t xml:space="preserve"> Konečný rozpočet, tj. rozpočtové prostředky + uvolněné nároky z nespotřebovaných </t>
    </r>
  </si>
  <si>
    <t>Příloha č. 2 b)</t>
  </si>
  <si>
    <t>poradenství, náklady soudních řízení, bankovní poplatky</t>
  </si>
  <si>
    <r>
      <t>Konečný rozpočet</t>
    </r>
    <r>
      <rPr>
        <vertAlign val="superscript"/>
        <sz val="10"/>
        <rFont val="Arial CE"/>
        <family val="0"/>
      </rPr>
      <t>x)</t>
    </r>
  </si>
  <si>
    <t>Rozpočet po změnách</t>
  </si>
  <si>
    <t>ČSOB v ČR</t>
  </si>
  <si>
    <t xml:space="preserve">CE WOOD </t>
  </si>
  <si>
    <t>v Kč</t>
  </si>
  <si>
    <t>právní poradenství
položka 5166</t>
  </si>
  <si>
    <t>Příloha č. 2 a)</t>
  </si>
  <si>
    <t>Právní služby-další možné spory</t>
  </si>
  <si>
    <t xml:space="preserve">    výdajů v roce 2010</t>
  </si>
  <si>
    <t>další možné spory s ČSOB</t>
  </si>
  <si>
    <t>Spory související s 
fotovoltaickým průmyslem</t>
  </si>
  <si>
    <t>Audit.,daň.a porad.služby - spory
s fotovolt.průmyslem</t>
  </si>
  <si>
    <r>
      <t xml:space="preserve">Binder </t>
    </r>
    <r>
      <rPr>
        <vertAlign val="superscript"/>
        <sz val="10"/>
        <rFont val="Arial CE"/>
        <family val="0"/>
      </rPr>
      <t>*)</t>
    </r>
  </si>
  <si>
    <r>
      <t>Konečný rozpočet</t>
    </r>
    <r>
      <rPr>
        <b/>
        <vertAlign val="superscript"/>
        <sz val="10"/>
        <rFont val="Arial CE"/>
        <family val="0"/>
      </rPr>
      <t>x)</t>
    </r>
  </si>
  <si>
    <r>
      <t xml:space="preserve">*) </t>
    </r>
    <r>
      <rPr>
        <sz val="10"/>
        <rFont val="Arial CE"/>
        <family val="0"/>
      </rPr>
      <t>včetně položky 5362 - DPH ve výši UR 710 000,- Kč a skutečnost ve výši 705 676,- Kč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</si>
</sst>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u val="single"/>
      <sz val="10"/>
      <name val="Arial CE"/>
      <family val="0"/>
    </font>
    <font>
      <b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5" fillId="0" borderId="0" xfId="0" applyFont="1" applyAlignment="1">
      <alignment/>
    </xf>
    <xf numFmtId="3" fontId="0" fillId="0" borderId="43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46" xfId="0" applyNumberFormat="1" applyBorder="1" applyAlignment="1">
      <alignment horizontal="right"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 wrapText="1"/>
    </xf>
    <xf numFmtId="3" fontId="1" fillId="0" borderId="3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X8" sqref="X8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1.75390625" style="0" customWidth="1"/>
    <col min="17" max="17" width="12.125" style="0" customWidth="1"/>
    <col min="18" max="18" width="12.625" style="0" customWidth="1"/>
    <col min="19" max="20" width="0" style="0" hidden="1" customWidth="1"/>
    <col min="21" max="21" width="10.125" style="0" hidden="1" customWidth="1"/>
  </cols>
  <sheetData>
    <row r="1" ht="12.75">
      <c r="V1" s="101" t="s">
        <v>51</v>
      </c>
    </row>
    <row r="2" ht="12.75">
      <c r="V2" s="92"/>
    </row>
    <row r="3" ht="12.75">
      <c r="V3" s="92"/>
    </row>
    <row r="4" spans="1:20" ht="13.5" thickBot="1">
      <c r="A4" s="83" t="s">
        <v>34</v>
      </c>
      <c r="T4" s="76"/>
    </row>
    <row r="5" spans="1:20" ht="13.5" thickBot="1">
      <c r="A5" t="s">
        <v>41</v>
      </c>
      <c r="T5" s="78"/>
    </row>
    <row r="6" spans="7:21" ht="13.5" thickBot="1">
      <c r="G6" s="42"/>
      <c r="T6" s="4" t="s">
        <v>26</v>
      </c>
      <c r="U6" s="27">
        <v>39051</v>
      </c>
    </row>
    <row r="7" spans="1:21" ht="12.75">
      <c r="A7" s="4"/>
      <c r="B7" s="12">
        <v>1999</v>
      </c>
      <c r="C7" s="9"/>
      <c r="D7" s="8">
        <v>2000</v>
      </c>
      <c r="E7" s="9"/>
      <c r="F7" s="8">
        <v>2001</v>
      </c>
      <c r="G7" s="41"/>
      <c r="H7" s="8">
        <v>2002</v>
      </c>
      <c r="I7" s="9"/>
      <c r="J7" s="8">
        <v>2003</v>
      </c>
      <c r="K7" s="9"/>
      <c r="L7" s="38">
        <v>2004</v>
      </c>
      <c r="M7" s="9"/>
      <c r="N7" s="38">
        <v>2005</v>
      </c>
      <c r="O7" s="9"/>
      <c r="P7" s="8"/>
      <c r="Q7" s="8">
        <v>2011</v>
      </c>
      <c r="R7" s="9"/>
      <c r="S7" s="72" t="s">
        <v>26</v>
      </c>
      <c r="T7" s="77" t="s">
        <v>27</v>
      </c>
      <c r="U7" s="72" t="s">
        <v>30</v>
      </c>
    </row>
    <row r="8" spans="1:21" ht="27.75" thickBot="1">
      <c r="A8" s="99" t="s">
        <v>50</v>
      </c>
      <c r="B8" s="13" t="s">
        <v>0</v>
      </c>
      <c r="C8" s="3" t="s">
        <v>1</v>
      </c>
      <c r="D8" s="13" t="s">
        <v>0</v>
      </c>
      <c r="E8" s="3" t="s">
        <v>1</v>
      </c>
      <c r="F8" s="13" t="s">
        <v>0</v>
      </c>
      <c r="G8" s="3" t="s">
        <v>1</v>
      </c>
      <c r="H8" s="13" t="s">
        <v>0</v>
      </c>
      <c r="I8" s="3" t="s">
        <v>1</v>
      </c>
      <c r="J8" s="13" t="s">
        <v>0</v>
      </c>
      <c r="K8" s="3" t="s">
        <v>1</v>
      </c>
      <c r="L8" s="13" t="s">
        <v>0</v>
      </c>
      <c r="M8" s="3" t="s">
        <v>1</v>
      </c>
      <c r="N8" s="13" t="s">
        <v>0</v>
      </c>
      <c r="O8" s="3" t="s">
        <v>1</v>
      </c>
      <c r="P8" s="94" t="s">
        <v>46</v>
      </c>
      <c r="Q8" s="93" t="s">
        <v>45</v>
      </c>
      <c r="R8" s="46" t="s">
        <v>1</v>
      </c>
      <c r="S8" s="49" t="s">
        <v>31</v>
      </c>
      <c r="T8" s="75" t="s">
        <v>28</v>
      </c>
      <c r="U8" s="49" t="s">
        <v>23</v>
      </c>
    </row>
    <row r="9" spans="1:21" ht="13.5" hidden="1" thickBot="1">
      <c r="A9" s="11" t="s">
        <v>2</v>
      </c>
      <c r="B9" s="14">
        <v>3261</v>
      </c>
      <c r="C9" s="15">
        <v>3068</v>
      </c>
      <c r="D9" s="14">
        <v>14652</v>
      </c>
      <c r="E9" s="15">
        <v>14891</v>
      </c>
      <c r="F9" s="14">
        <v>53178</v>
      </c>
      <c r="G9" s="15">
        <v>53176</v>
      </c>
      <c r="H9" s="14">
        <v>0</v>
      </c>
      <c r="I9" s="15">
        <v>136</v>
      </c>
      <c r="J9" s="14"/>
      <c r="K9" s="15"/>
      <c r="L9" s="14">
        <v>0</v>
      </c>
      <c r="M9" s="15">
        <v>0</v>
      </c>
      <c r="N9" s="14">
        <v>0</v>
      </c>
      <c r="O9" s="15">
        <v>0</v>
      </c>
      <c r="P9" s="44"/>
      <c r="Q9" s="14"/>
      <c r="R9" s="44"/>
      <c r="S9" s="50"/>
      <c r="T9" s="55" t="s">
        <v>29</v>
      </c>
      <c r="U9" s="50"/>
    </row>
    <row r="10" spans="1:21" ht="12.75" customHeight="1" hidden="1">
      <c r="A10" s="7" t="s">
        <v>3</v>
      </c>
      <c r="B10" s="16">
        <v>0</v>
      </c>
      <c r="C10" s="17"/>
      <c r="D10" s="16">
        <v>1070</v>
      </c>
      <c r="E10" s="17">
        <v>831</v>
      </c>
      <c r="F10" s="16">
        <f>112526</f>
        <v>112526</v>
      </c>
      <c r="G10" s="17">
        <f>103486</f>
        <v>103486</v>
      </c>
      <c r="H10" s="16">
        <v>224934</v>
      </c>
      <c r="I10" s="17">
        <f>234008-135-132</f>
        <v>233741</v>
      </c>
      <c r="J10" s="16">
        <v>103210</v>
      </c>
      <c r="K10" s="17">
        <v>94555</v>
      </c>
      <c r="L10" s="16">
        <f>'[2]rozpočet 99-04'!$E$17</f>
        <v>0</v>
      </c>
      <c r="M10" s="17">
        <f>'[2]rozpočet 99-04'!$G$10/1000</f>
        <v>0</v>
      </c>
      <c r="N10" s="16">
        <v>0</v>
      </c>
      <c r="O10" s="17">
        <v>0</v>
      </c>
      <c r="P10" s="45"/>
      <c r="Q10" s="16"/>
      <c r="R10" s="45"/>
      <c r="S10" s="51"/>
      <c r="T10" s="50"/>
      <c r="U10" s="51"/>
    </row>
    <row r="11" spans="1:21" ht="12.75">
      <c r="A11" s="89" t="s">
        <v>36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>
        <v>0</v>
      </c>
      <c r="Q11" s="79">
        <v>0</v>
      </c>
      <c r="R11" s="17">
        <v>0</v>
      </c>
      <c r="S11" s="73">
        <f>2975+3000</f>
        <v>5975</v>
      </c>
      <c r="T11" s="68" t="e">
        <f>S11-#REF!</f>
        <v>#REF!</v>
      </c>
      <c r="U11" s="73" t="e">
        <f>T11-36</f>
        <v>#REF!</v>
      </c>
    </row>
    <row r="12" spans="1:21" ht="12.75">
      <c r="A12" s="5" t="s">
        <v>40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>
        <v>600000</v>
      </c>
      <c r="Q12" s="79">
        <v>600000</v>
      </c>
      <c r="R12" s="17">
        <v>257632.26</v>
      </c>
      <c r="S12" s="73"/>
      <c r="T12" s="68"/>
      <c r="U12" s="73"/>
    </row>
    <row r="13" spans="1:21" ht="12.75">
      <c r="A13" s="7" t="s">
        <v>15</v>
      </c>
      <c r="B13" s="16">
        <v>0</v>
      </c>
      <c r="C13" s="17"/>
      <c r="D13" s="16">
        <v>0</v>
      </c>
      <c r="E13" s="17"/>
      <c r="F13" s="16">
        <v>0</v>
      </c>
      <c r="G13" s="17">
        <v>0</v>
      </c>
      <c r="H13" s="16">
        <v>0</v>
      </c>
      <c r="I13" s="17">
        <v>0</v>
      </c>
      <c r="J13" s="16">
        <v>28705</v>
      </c>
      <c r="K13" s="17">
        <v>9670</v>
      </c>
      <c r="L13" s="16">
        <f>'[1]rozpočet 03-04'!$E$29</f>
        <v>6180</v>
      </c>
      <c r="M13" s="17">
        <f>'[1]rozpočet 03-04'!$G$22/1000</f>
        <v>10459.884206999997</v>
      </c>
      <c r="N13" s="16">
        <f>'[5]rozpočet 03-05'!$E$46</f>
        <v>52070</v>
      </c>
      <c r="O13" s="17">
        <f>'[5]rozpočet 03-05'!$G$38/1000</f>
        <v>55009.7403185</v>
      </c>
      <c r="P13" s="16">
        <v>350000</v>
      </c>
      <c r="Q13" s="79">
        <v>350000</v>
      </c>
      <c r="R13" s="17">
        <v>311634</v>
      </c>
      <c r="S13" s="73">
        <f>120+2000</f>
        <v>2120</v>
      </c>
      <c r="T13" s="68" t="e">
        <f>S13-#REF!</f>
        <v>#REF!</v>
      </c>
      <c r="U13" s="73" t="e">
        <f>T13</f>
        <v>#REF!</v>
      </c>
    </row>
    <row r="14" spans="1:21" ht="12.75">
      <c r="A14" s="7" t="s">
        <v>17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>
        <f>'[3]rozpočet 01-04'!$E$18</f>
        <v>2376</v>
      </c>
      <c r="M14" s="17">
        <f>'[3]rozpočet 01-04'!$G$11/1000</f>
        <v>817.4467</v>
      </c>
      <c r="N14" s="16">
        <f>'[4]rozpočet 01-05'!$E$29</f>
        <v>1450</v>
      </c>
      <c r="O14" s="17">
        <f>'[4]rozpočet 01-05'!$G$25/1000</f>
        <v>1230.90625</v>
      </c>
      <c r="P14" s="16">
        <v>27400000</v>
      </c>
      <c r="Q14" s="79">
        <v>27400000</v>
      </c>
      <c r="R14" s="17">
        <v>25946093.14</v>
      </c>
      <c r="S14" s="51">
        <v>200</v>
      </c>
      <c r="T14" s="69" t="e">
        <f>S14-#REF!</f>
        <v>#REF!</v>
      </c>
      <c r="U14" s="51" t="e">
        <f>T14</f>
        <v>#REF!</v>
      </c>
    </row>
    <row r="15" spans="1:21" ht="12.75">
      <c r="A15" s="7" t="s">
        <v>18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79">
        <v>0</v>
      </c>
      <c r="R15" s="17"/>
      <c r="S15" s="51"/>
      <c r="T15" s="69"/>
      <c r="U15" s="51"/>
    </row>
    <row r="16" spans="1:21" ht="12.75">
      <c r="A16" s="7" t="s">
        <v>32</v>
      </c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16">
        <v>236000</v>
      </c>
      <c r="Q16" s="79">
        <v>236000</v>
      </c>
      <c r="R16" s="17">
        <v>235704</v>
      </c>
      <c r="S16" s="52">
        <v>9300</v>
      </c>
      <c r="T16" s="70" t="e">
        <f>S16-#REF!</f>
        <v>#REF!</v>
      </c>
      <c r="U16" s="52" t="e">
        <f>T16</f>
        <v>#REF!</v>
      </c>
    </row>
    <row r="17" spans="1:21" ht="13.5" thickBot="1">
      <c r="A17" s="35" t="s">
        <v>10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>
        <v>50000</v>
      </c>
      <c r="Q17" s="79">
        <v>50000</v>
      </c>
      <c r="R17" s="17">
        <v>0</v>
      </c>
      <c r="S17" s="53">
        <v>0</v>
      </c>
      <c r="T17" s="71" t="e">
        <f>S17-#REF!</f>
        <v>#REF!</v>
      </c>
      <c r="U17" s="53">
        <v>-2999</v>
      </c>
    </row>
    <row r="18" spans="1:21" ht="12.75">
      <c r="A18" s="7" t="s">
        <v>9</v>
      </c>
      <c r="B18" s="81"/>
      <c r="C18" s="17"/>
      <c r="D18" s="81"/>
      <c r="E18" s="17"/>
      <c r="F18" s="81"/>
      <c r="G18" s="17"/>
      <c r="H18" s="81"/>
      <c r="I18" s="17"/>
      <c r="J18" s="16"/>
      <c r="K18" s="17"/>
      <c r="L18" s="16"/>
      <c r="M18" s="17"/>
      <c r="N18" s="16"/>
      <c r="O18" s="17"/>
      <c r="P18" s="16">
        <v>63000</v>
      </c>
      <c r="Q18" s="79">
        <v>63000</v>
      </c>
      <c r="R18" s="17">
        <v>62835.3</v>
      </c>
      <c r="S18" s="54"/>
      <c r="T18" s="65"/>
      <c r="U18" s="54"/>
    </row>
    <row r="19" spans="1:21" ht="12.75">
      <c r="A19" s="11" t="s">
        <v>4</v>
      </c>
      <c r="B19" s="81"/>
      <c r="C19" s="17"/>
      <c r="D19" s="81"/>
      <c r="E19" s="17"/>
      <c r="F19" s="81"/>
      <c r="G19" s="17"/>
      <c r="H19" s="81"/>
      <c r="I19" s="17"/>
      <c r="J19" s="16"/>
      <c r="K19" s="17"/>
      <c r="L19" s="16"/>
      <c r="M19" s="17"/>
      <c r="N19" s="16"/>
      <c r="O19" s="17"/>
      <c r="P19" s="16">
        <v>0</v>
      </c>
      <c r="Q19" s="79">
        <v>0</v>
      </c>
      <c r="R19" s="17">
        <v>0</v>
      </c>
      <c r="S19" s="54"/>
      <c r="T19" s="65"/>
      <c r="U19" s="54"/>
    </row>
    <row r="20" spans="1:21" ht="12.75">
      <c r="A20" s="7" t="s">
        <v>6</v>
      </c>
      <c r="B20" s="81"/>
      <c r="C20" s="17"/>
      <c r="D20" s="81"/>
      <c r="E20" s="17"/>
      <c r="F20" s="81"/>
      <c r="G20" s="17"/>
      <c r="H20" s="81"/>
      <c r="I20" s="17"/>
      <c r="J20" s="16"/>
      <c r="K20" s="17"/>
      <c r="L20" s="16"/>
      <c r="M20" s="17"/>
      <c r="N20" s="16"/>
      <c r="O20" s="17"/>
      <c r="P20" s="16">
        <v>0</v>
      </c>
      <c r="Q20" s="79">
        <v>0</v>
      </c>
      <c r="R20" s="17">
        <v>0</v>
      </c>
      <c r="S20" s="54"/>
      <c r="T20" s="65"/>
      <c r="U20" s="54"/>
    </row>
    <row r="21" spans="1:21" ht="12.75">
      <c r="A21" s="7" t="s">
        <v>33</v>
      </c>
      <c r="B21" s="81"/>
      <c r="C21" s="17"/>
      <c r="D21" s="81"/>
      <c r="E21" s="17"/>
      <c r="F21" s="81"/>
      <c r="G21" s="17"/>
      <c r="H21" s="81"/>
      <c r="I21" s="17"/>
      <c r="J21" s="16"/>
      <c r="K21" s="17"/>
      <c r="L21" s="16"/>
      <c r="M21" s="17"/>
      <c r="N21" s="16"/>
      <c r="O21" s="17"/>
      <c r="P21" s="16">
        <v>2300000</v>
      </c>
      <c r="Q21" s="79">
        <v>2300000</v>
      </c>
      <c r="R21" s="17">
        <v>2247059.31</v>
      </c>
      <c r="S21" s="54"/>
      <c r="T21" s="65"/>
      <c r="U21" s="54"/>
    </row>
    <row r="22" spans="1:21" ht="12.75">
      <c r="A22" s="7" t="s">
        <v>52</v>
      </c>
      <c r="B22" s="81"/>
      <c r="C22" s="17"/>
      <c r="D22" s="81"/>
      <c r="E22" s="17"/>
      <c r="F22" s="81"/>
      <c r="G22" s="17"/>
      <c r="H22" s="81"/>
      <c r="I22" s="17"/>
      <c r="J22" s="16"/>
      <c r="K22" s="17"/>
      <c r="L22" s="16"/>
      <c r="M22" s="17"/>
      <c r="N22" s="16"/>
      <c r="O22" s="17"/>
      <c r="P22" s="16">
        <v>6950000</v>
      </c>
      <c r="Q22" s="79">
        <v>6950000</v>
      </c>
      <c r="R22" s="17">
        <v>4486993.58</v>
      </c>
      <c r="S22" s="54"/>
      <c r="T22" s="65"/>
      <c r="U22" s="54"/>
    </row>
    <row r="23" spans="1:21" ht="12.75">
      <c r="A23" s="7" t="s">
        <v>47</v>
      </c>
      <c r="B23" s="81"/>
      <c r="C23" s="17"/>
      <c r="D23" s="81"/>
      <c r="E23" s="17"/>
      <c r="F23" s="81"/>
      <c r="G23" s="17"/>
      <c r="H23" s="81"/>
      <c r="I23" s="17"/>
      <c r="J23" s="16"/>
      <c r="K23" s="17"/>
      <c r="L23" s="16"/>
      <c r="M23" s="17"/>
      <c r="N23" s="16"/>
      <c r="O23" s="17"/>
      <c r="P23" s="16">
        <v>54550000</v>
      </c>
      <c r="Q23" s="79">
        <v>54550000</v>
      </c>
      <c r="R23" s="17">
        <v>40938185.17</v>
      </c>
      <c r="S23" s="54"/>
      <c r="T23" s="65"/>
      <c r="U23" s="54"/>
    </row>
    <row r="24" spans="1:21" ht="12.75">
      <c r="A24" s="7" t="s">
        <v>48</v>
      </c>
      <c r="B24" s="81"/>
      <c r="C24" s="17"/>
      <c r="D24" s="81"/>
      <c r="E24" s="17"/>
      <c r="F24" s="81"/>
      <c r="G24" s="17"/>
      <c r="H24" s="81"/>
      <c r="I24" s="17"/>
      <c r="J24" s="16"/>
      <c r="K24" s="17"/>
      <c r="L24" s="16"/>
      <c r="M24" s="17"/>
      <c r="N24" s="16"/>
      <c r="O24" s="17"/>
      <c r="P24" s="16">
        <v>45520000</v>
      </c>
      <c r="Q24" s="79">
        <v>57950000</v>
      </c>
      <c r="R24" s="17">
        <v>56795006.29</v>
      </c>
      <c r="S24" s="54"/>
      <c r="T24" s="65"/>
      <c r="U24" s="54"/>
    </row>
    <row r="25" spans="1:21" ht="12.75">
      <c r="A25" s="7" t="s">
        <v>35</v>
      </c>
      <c r="B25" s="81"/>
      <c r="C25" s="17"/>
      <c r="D25" s="81"/>
      <c r="E25" s="17"/>
      <c r="F25" s="81"/>
      <c r="G25" s="17"/>
      <c r="H25" s="81"/>
      <c r="I25" s="17"/>
      <c r="J25" s="16"/>
      <c r="K25" s="17"/>
      <c r="L25" s="16"/>
      <c r="M25" s="17"/>
      <c r="N25" s="16"/>
      <c r="O25" s="17"/>
      <c r="P25" s="16">
        <v>1000000</v>
      </c>
      <c r="Q25" s="79">
        <v>1000000</v>
      </c>
      <c r="R25" s="17">
        <v>921414.4</v>
      </c>
      <c r="S25" s="54"/>
      <c r="T25" s="65"/>
      <c r="U25" s="54"/>
    </row>
    <row r="26" spans="1:21" ht="12.75">
      <c r="A26" s="7" t="s">
        <v>37</v>
      </c>
      <c r="B26" s="81"/>
      <c r="C26" s="17"/>
      <c r="D26" s="81"/>
      <c r="E26" s="17"/>
      <c r="F26" s="81"/>
      <c r="G26" s="17"/>
      <c r="H26" s="81"/>
      <c r="I26" s="17"/>
      <c r="J26" s="16"/>
      <c r="K26" s="17"/>
      <c r="L26" s="16"/>
      <c r="M26" s="17"/>
      <c r="N26" s="16"/>
      <c r="O26" s="17"/>
      <c r="P26" s="16">
        <v>27300000</v>
      </c>
      <c r="Q26" s="79">
        <v>27300000</v>
      </c>
      <c r="R26" s="17">
        <v>27252362.36</v>
      </c>
      <c r="S26" s="54"/>
      <c r="T26" s="65"/>
      <c r="U26" s="54"/>
    </row>
    <row r="27" spans="1:21" ht="12.75">
      <c r="A27" s="7" t="s">
        <v>38</v>
      </c>
      <c r="B27" s="81"/>
      <c r="C27" s="17"/>
      <c r="D27" s="81"/>
      <c r="E27" s="17"/>
      <c r="F27" s="81"/>
      <c r="G27" s="17"/>
      <c r="H27" s="81"/>
      <c r="I27" s="17"/>
      <c r="J27" s="16"/>
      <c r="K27" s="17"/>
      <c r="L27" s="16"/>
      <c r="M27" s="17"/>
      <c r="N27" s="16"/>
      <c r="O27" s="17"/>
      <c r="P27" s="16">
        <v>66076000</v>
      </c>
      <c r="Q27" s="79">
        <v>66080464</v>
      </c>
      <c r="R27" s="17">
        <v>63854858.23</v>
      </c>
      <c r="S27" s="54"/>
      <c r="T27" s="65"/>
      <c r="U27" s="54"/>
    </row>
    <row r="28" spans="1:21" ht="12.75">
      <c r="A28" s="7" t="s">
        <v>39</v>
      </c>
      <c r="B28" s="81"/>
      <c r="C28" s="17"/>
      <c r="D28" s="81"/>
      <c r="E28" s="17"/>
      <c r="F28" s="81"/>
      <c r="G28" s="17"/>
      <c r="H28" s="81"/>
      <c r="I28" s="17"/>
      <c r="J28" s="16"/>
      <c r="K28" s="17"/>
      <c r="L28" s="16"/>
      <c r="M28" s="17"/>
      <c r="N28" s="16"/>
      <c r="O28" s="17"/>
      <c r="P28" s="16">
        <v>2074000</v>
      </c>
      <c r="Q28" s="79">
        <v>2074000</v>
      </c>
      <c r="R28" s="17">
        <v>2052288.73</v>
      </c>
      <c r="S28" s="54">
        <v>0</v>
      </c>
      <c r="T28" s="65" t="e">
        <f>S28-#REF!</f>
        <v>#REF!</v>
      </c>
      <c r="U28" s="54"/>
    </row>
    <row r="29" spans="1:21" ht="25.5">
      <c r="A29" s="96" t="s">
        <v>55</v>
      </c>
      <c r="B29" s="81"/>
      <c r="C29" s="17"/>
      <c r="D29" s="81"/>
      <c r="E29" s="17"/>
      <c r="F29" s="81"/>
      <c r="G29" s="17"/>
      <c r="H29" s="81"/>
      <c r="I29" s="17"/>
      <c r="J29" s="16"/>
      <c r="K29" s="17"/>
      <c r="L29" s="16"/>
      <c r="M29" s="17"/>
      <c r="N29" s="16"/>
      <c r="O29" s="17"/>
      <c r="P29" s="16">
        <v>12100000</v>
      </c>
      <c r="Q29" s="79">
        <v>12100000</v>
      </c>
      <c r="R29" s="17">
        <v>10415869.59</v>
      </c>
      <c r="S29" s="54"/>
      <c r="T29" s="65"/>
      <c r="U29" s="54"/>
    </row>
    <row r="30" spans="1:21" ht="26.25" thickBot="1">
      <c r="A30" s="95" t="s">
        <v>56</v>
      </c>
      <c r="B30" s="91"/>
      <c r="C30" s="21"/>
      <c r="D30" s="91"/>
      <c r="E30" s="21"/>
      <c r="F30" s="91"/>
      <c r="G30" s="21"/>
      <c r="H30" s="91"/>
      <c r="I30" s="21"/>
      <c r="J30" s="20"/>
      <c r="K30" s="21"/>
      <c r="L30" s="20"/>
      <c r="M30" s="21"/>
      <c r="N30" s="20"/>
      <c r="O30" s="21"/>
      <c r="P30" s="20">
        <v>3000000</v>
      </c>
      <c r="Q30" s="80">
        <v>3000000</v>
      </c>
      <c r="R30" s="21">
        <v>940926</v>
      </c>
      <c r="S30" s="54"/>
      <c r="T30" s="65"/>
      <c r="U30" s="54"/>
    </row>
    <row r="31" spans="1:21" ht="22.5" customHeight="1" thickBot="1">
      <c r="A31" s="84" t="s">
        <v>25</v>
      </c>
      <c r="B31" s="85">
        <f aca="true" t="shared" si="0" ref="B31:I31">SUM(B9:B13)</f>
        <v>3261</v>
      </c>
      <c r="C31" s="85">
        <f t="shared" si="0"/>
        <v>3068</v>
      </c>
      <c r="D31" s="85">
        <f t="shared" si="0"/>
        <v>15722</v>
      </c>
      <c r="E31" s="85">
        <f t="shared" si="0"/>
        <v>15722</v>
      </c>
      <c r="F31" s="85">
        <f t="shared" si="0"/>
        <v>165704</v>
      </c>
      <c r="G31" s="85">
        <f t="shared" si="0"/>
        <v>156662</v>
      </c>
      <c r="H31" s="85">
        <f t="shared" si="0"/>
        <v>224934</v>
      </c>
      <c r="I31" s="85">
        <f t="shared" si="0"/>
        <v>233877</v>
      </c>
      <c r="J31" s="86">
        <f>SUM(J9:J13)</f>
        <v>131915</v>
      </c>
      <c r="K31" s="87">
        <f>SUM(K9:K13)</f>
        <v>104225</v>
      </c>
      <c r="L31" s="86">
        <f>SUM(L9:L17)</f>
        <v>8556</v>
      </c>
      <c r="M31" s="87">
        <f>SUM(M9:M17)</f>
        <v>11277.330906999998</v>
      </c>
      <c r="N31" s="86">
        <f>SUM(N9:N17)</f>
        <v>53520</v>
      </c>
      <c r="O31" s="87">
        <f>SUM(O9:O17)</f>
        <v>56240.6465685</v>
      </c>
      <c r="P31" s="86">
        <f>SUM(P11:P30)</f>
        <v>249569000</v>
      </c>
      <c r="Q31" s="88">
        <f>SUM(Q11:Q30)</f>
        <v>262003464</v>
      </c>
      <c r="R31" s="87">
        <f>SUM(R11:R30)</f>
        <v>236718862.35999998</v>
      </c>
      <c r="S31" s="74">
        <f>SUM(S9:S28)</f>
        <v>17595</v>
      </c>
      <c r="T31" s="66" t="e">
        <f>S31-#REF!</f>
        <v>#REF!</v>
      </c>
      <c r="U31" s="74" t="e">
        <f>SUM(U11:U28)</f>
        <v>#REF!</v>
      </c>
    </row>
    <row r="32" spans="1:20" ht="12.75" hidden="1" thickBot="1">
      <c r="A32" s="11" t="s">
        <v>37</v>
      </c>
      <c r="B32" s="20"/>
      <c r="C32" s="21"/>
      <c r="D32" s="20"/>
      <c r="E32" s="21"/>
      <c r="F32" s="20"/>
      <c r="G32" s="21"/>
      <c r="H32" s="48"/>
      <c r="I32" s="21"/>
      <c r="J32" s="48"/>
      <c r="K32" s="21"/>
      <c r="L32" s="25"/>
      <c r="M32" s="21"/>
      <c r="N32" s="25">
        <v>25093</v>
      </c>
      <c r="O32" s="21"/>
      <c r="P32" s="25"/>
      <c r="Q32" s="25"/>
      <c r="R32" s="25"/>
      <c r="T32" s="56" t="e">
        <f>SUM(T9:T28)</f>
        <v>#REF!</v>
      </c>
    </row>
    <row r="33" spans="1:18" ht="12.75" hidden="1">
      <c r="A33" s="39" t="s">
        <v>16</v>
      </c>
      <c r="B33" s="20"/>
      <c r="C33" s="22"/>
      <c r="D33" s="23"/>
      <c r="E33" s="22"/>
      <c r="F33" s="23"/>
      <c r="G33" s="29"/>
      <c r="H33" s="28"/>
      <c r="I33" s="29"/>
      <c r="J33" s="28"/>
      <c r="K33" s="29"/>
      <c r="L33" s="24"/>
      <c r="M33" s="22"/>
      <c r="N33" s="47">
        <v>12547</v>
      </c>
      <c r="O33" s="22"/>
      <c r="P33" s="24"/>
      <c r="Q33" s="24"/>
      <c r="R33" s="24"/>
    </row>
    <row r="34" spans="1:18" ht="12.75" hidden="1">
      <c r="A34" s="24"/>
      <c r="B34" s="25"/>
      <c r="C34" s="24"/>
      <c r="D34" s="24"/>
      <c r="E34" s="24"/>
      <c r="F34" s="24" t="s">
        <v>7</v>
      </c>
      <c r="G34" s="22"/>
      <c r="H34" s="24"/>
      <c r="I34" s="22" t="s">
        <v>20</v>
      </c>
      <c r="J34" s="24" t="s">
        <v>11</v>
      </c>
      <c r="K34" s="22"/>
      <c r="L34" s="24" t="s">
        <v>21</v>
      </c>
      <c r="M34" s="22"/>
      <c r="N34" s="43" t="s">
        <v>11</v>
      </c>
      <c r="O34" s="22"/>
      <c r="P34" s="24"/>
      <c r="Q34" s="24"/>
      <c r="R34" s="24"/>
    </row>
    <row r="35" spans="1:18" ht="12.75" hidden="1">
      <c r="A35" t="s">
        <v>13</v>
      </c>
      <c r="B35" s="10"/>
      <c r="F35" t="s">
        <v>19</v>
      </c>
      <c r="G35" s="22" t="s">
        <v>3</v>
      </c>
      <c r="H35" s="1" t="s">
        <v>4</v>
      </c>
      <c r="I35" s="22"/>
      <c r="J35" t="s">
        <v>3</v>
      </c>
      <c r="K35" s="22">
        <v>174</v>
      </c>
      <c r="L35" s="43" t="s">
        <v>22</v>
      </c>
      <c r="M35" s="22">
        <f>26+24</f>
        <v>50</v>
      </c>
      <c r="N35" s="24" t="s">
        <v>4</v>
      </c>
      <c r="O35" s="22">
        <f>36+22</f>
        <v>58</v>
      </c>
      <c r="P35" s="24"/>
      <c r="Q35" s="24"/>
      <c r="R35" s="24"/>
    </row>
    <row r="36" spans="6:18" ht="12.75" hidden="1">
      <c r="F36" t="s">
        <v>3</v>
      </c>
      <c r="G36" s="22" t="s">
        <v>8</v>
      </c>
      <c r="I36" s="22"/>
      <c r="J36" t="s">
        <v>4</v>
      </c>
      <c r="K36" s="22">
        <f>15+18+30+21</f>
        <v>84</v>
      </c>
      <c r="L36" s="24"/>
      <c r="M36" s="22"/>
      <c r="N36" s="24"/>
      <c r="O36" s="22"/>
      <c r="P36" s="24"/>
      <c r="Q36" s="24"/>
      <c r="R36" s="24"/>
    </row>
    <row r="37" spans="6:18" ht="12.75" hidden="1">
      <c r="F37" s="26">
        <v>760</v>
      </c>
      <c r="G37" s="33">
        <v>411</v>
      </c>
      <c r="I37" s="22">
        <v>52</v>
      </c>
      <c r="J37" t="s">
        <v>6</v>
      </c>
      <c r="K37" s="22">
        <v>58</v>
      </c>
      <c r="L37" s="24"/>
      <c r="M37" s="22"/>
      <c r="N37" s="24"/>
      <c r="O37" s="22"/>
      <c r="P37" s="24"/>
      <c r="Q37" s="24"/>
      <c r="R37" s="24"/>
    </row>
    <row r="38" spans="6:18" ht="12.75" hidden="1">
      <c r="F38" s="10" t="s">
        <v>4</v>
      </c>
      <c r="G38" s="2"/>
      <c r="I38" s="22"/>
      <c r="J38" t="s">
        <v>5</v>
      </c>
      <c r="K38" s="30">
        <v>2</v>
      </c>
      <c r="L38" s="32"/>
      <c r="M38" s="30"/>
      <c r="N38" s="32"/>
      <c r="O38" s="30"/>
      <c r="P38" s="32"/>
      <c r="Q38" s="32"/>
      <c r="R38" s="32"/>
    </row>
    <row r="39" spans="6:18" ht="12.75" hidden="1">
      <c r="F39">
        <v>210</v>
      </c>
      <c r="G39" s="22">
        <v>210</v>
      </c>
      <c r="I39" s="22"/>
      <c r="K39" s="34">
        <f>SUM(K35:K38)</f>
        <v>318</v>
      </c>
      <c r="L39" s="24"/>
      <c r="M39" s="22"/>
      <c r="N39" s="24"/>
      <c r="O39" s="22"/>
      <c r="P39" s="24"/>
      <c r="Q39" s="24"/>
      <c r="R39" s="24"/>
    </row>
    <row r="40" spans="13:18" ht="13.5" hidden="1" thickBot="1">
      <c r="M40" s="3"/>
      <c r="O40" s="3"/>
      <c r="P40" s="24"/>
      <c r="Q40" s="24"/>
      <c r="R40" s="24"/>
    </row>
    <row r="41" spans="1:18" ht="12.75" hidden="1">
      <c r="A41" s="29" t="s">
        <v>12</v>
      </c>
      <c r="B41" s="31"/>
      <c r="C41" s="29"/>
      <c r="D41" s="31"/>
      <c r="E41" s="29"/>
      <c r="F41" s="31"/>
      <c r="G41" s="29"/>
      <c r="H41" s="31"/>
      <c r="I41" s="29"/>
      <c r="J41" s="31"/>
      <c r="K41" s="29"/>
      <c r="L41" s="31"/>
      <c r="M41" s="31"/>
      <c r="N41" s="31"/>
      <c r="O41" s="31"/>
      <c r="P41" s="31"/>
      <c r="Q41" s="31"/>
      <c r="R41" s="31"/>
    </row>
    <row r="42" spans="1:18" ht="13.5" hidden="1" thickBot="1">
      <c r="A42" s="6" t="s">
        <v>14</v>
      </c>
      <c r="B42" s="18">
        <f>B31</f>
        <v>3261</v>
      </c>
      <c r="C42" s="19">
        <f>C31</f>
        <v>3068</v>
      </c>
      <c r="D42" s="18">
        <f>D31</f>
        <v>15722</v>
      </c>
      <c r="E42" s="19">
        <f>E31</f>
        <v>15722</v>
      </c>
      <c r="F42" s="18">
        <f>F31+F37+F39</f>
        <v>166674</v>
      </c>
      <c r="G42" s="19">
        <f>G31+G37+G39</f>
        <v>157283</v>
      </c>
      <c r="H42" s="18">
        <f>H31+I37</f>
        <v>224986</v>
      </c>
      <c r="I42" s="40">
        <f>I31+I37</f>
        <v>233929</v>
      </c>
      <c r="J42" s="18">
        <f>J31+K39</f>
        <v>132233</v>
      </c>
      <c r="K42" s="19">
        <f>K31+K39</f>
        <v>104543</v>
      </c>
      <c r="L42" s="18">
        <f>L31+M35</f>
        <v>8606</v>
      </c>
      <c r="M42" s="18">
        <f>M31+M35</f>
        <v>11327.330906999998</v>
      </c>
      <c r="N42" s="18">
        <f>N31+O35</f>
        <v>53578</v>
      </c>
      <c r="O42" s="18">
        <f>O31+O35</f>
        <v>56298.6465685</v>
      </c>
      <c r="P42" s="18"/>
      <c r="Q42" s="18"/>
      <c r="R42" s="18"/>
    </row>
    <row r="43" ht="12.75" hidden="1"/>
    <row r="44" ht="12.75" hidden="1"/>
    <row r="45" spans="1:18" ht="12.75" hidden="1" thickBot="1">
      <c r="A45" s="57" t="s">
        <v>24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>
        <v>75</v>
      </c>
      <c r="R45" s="59">
        <v>75</v>
      </c>
    </row>
    <row r="46" spans="1:18" ht="13.5" hidden="1" thickBot="1">
      <c r="A46" s="60"/>
      <c r="B46" s="61"/>
      <c r="C46" s="62"/>
      <c r="D46" s="61"/>
      <c r="E46" s="62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4"/>
      <c r="Q46" s="63"/>
      <c r="R46" s="64"/>
    </row>
    <row r="47" spans="1:18" ht="12.75" hidden="1">
      <c r="A47" t="s">
        <v>25</v>
      </c>
      <c r="Q47" s="67">
        <f>Q31+Q45+Q46</f>
        <v>262003539</v>
      </c>
      <c r="R47" s="67">
        <f>R31+R45+R46</f>
        <v>236718937.35999998</v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2" ht="14.25">
      <c r="A62" s="90" t="s">
        <v>42</v>
      </c>
    </row>
    <row r="63" ht="12.75">
      <c r="A63" t="s">
        <v>53</v>
      </c>
    </row>
  </sheetData>
  <printOptions horizontalCentered="1"/>
  <pageMargins left="1.299212598425197" right="0.07874015748031496" top="0.3937007874015748" bottom="0.984251968503937" header="0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B8" sqref="AB8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1.625" style="0" customWidth="1"/>
    <col min="17" max="17" width="12.125" style="0" customWidth="1"/>
    <col min="18" max="18" width="12.625" style="0" customWidth="1"/>
    <col min="19" max="20" width="0" style="0" hidden="1" customWidth="1"/>
    <col min="21" max="21" width="10.125" style="0" hidden="1" customWidth="1"/>
  </cols>
  <sheetData>
    <row r="1" spans="22:23" ht="12.75">
      <c r="V1" s="92" t="s">
        <v>43</v>
      </c>
      <c r="W1" s="92"/>
    </row>
    <row r="2" spans="22:23" ht="12.75">
      <c r="V2" s="92"/>
      <c r="W2" s="92"/>
    </row>
    <row r="3" spans="22:23" ht="12.75">
      <c r="V3" s="92"/>
      <c r="W3" s="92"/>
    </row>
    <row r="4" spans="1:20" ht="13.5" thickBot="1">
      <c r="A4" s="83" t="s">
        <v>34</v>
      </c>
      <c r="T4" s="76"/>
    </row>
    <row r="5" spans="1:20" ht="13.5" thickBot="1">
      <c r="A5" t="s">
        <v>41</v>
      </c>
      <c r="T5" s="78"/>
    </row>
    <row r="6" spans="7:21" ht="13.5" thickBot="1">
      <c r="G6" s="42"/>
      <c r="R6" s="1" t="s">
        <v>49</v>
      </c>
      <c r="T6" s="4" t="s">
        <v>26</v>
      </c>
      <c r="U6" s="27">
        <v>39051</v>
      </c>
    </row>
    <row r="7" spans="1:21" ht="12.75">
      <c r="A7" s="102" t="s">
        <v>44</v>
      </c>
      <c r="B7" s="12">
        <v>1999</v>
      </c>
      <c r="C7" s="9"/>
      <c r="D7" s="8">
        <v>2000</v>
      </c>
      <c r="E7" s="9"/>
      <c r="F7" s="8">
        <v>2001</v>
      </c>
      <c r="G7" s="41"/>
      <c r="H7" s="8">
        <v>2002</v>
      </c>
      <c r="I7" s="9"/>
      <c r="J7" s="8">
        <v>2003</v>
      </c>
      <c r="K7" s="9"/>
      <c r="L7" s="38">
        <v>2004</v>
      </c>
      <c r="M7" s="9"/>
      <c r="N7" s="38">
        <v>2005</v>
      </c>
      <c r="O7" s="9"/>
      <c r="P7" s="8"/>
      <c r="Q7" s="8">
        <v>2011</v>
      </c>
      <c r="R7" s="9"/>
      <c r="S7" s="72" t="s">
        <v>26</v>
      </c>
      <c r="T7" s="77" t="s">
        <v>27</v>
      </c>
      <c r="U7" s="72" t="s">
        <v>30</v>
      </c>
    </row>
    <row r="8" spans="1:21" ht="39" customHeight="1" thickBot="1">
      <c r="A8" s="103"/>
      <c r="B8" s="13" t="s">
        <v>0</v>
      </c>
      <c r="C8" s="3" t="s">
        <v>1</v>
      </c>
      <c r="D8" s="13" t="s">
        <v>0</v>
      </c>
      <c r="E8" s="3" t="s">
        <v>1</v>
      </c>
      <c r="F8" s="13" t="s">
        <v>0</v>
      </c>
      <c r="G8" s="3" t="s">
        <v>1</v>
      </c>
      <c r="H8" s="13" t="s">
        <v>0</v>
      </c>
      <c r="I8" s="3" t="s">
        <v>1</v>
      </c>
      <c r="J8" s="13" t="s">
        <v>0</v>
      </c>
      <c r="K8" s="3" t="s">
        <v>1</v>
      </c>
      <c r="L8" s="13" t="s">
        <v>0</v>
      </c>
      <c r="M8" s="3" t="s">
        <v>1</v>
      </c>
      <c r="N8" s="13" t="s">
        <v>0</v>
      </c>
      <c r="O8" s="3" t="s">
        <v>1</v>
      </c>
      <c r="P8" s="94" t="s">
        <v>46</v>
      </c>
      <c r="Q8" s="93" t="s">
        <v>58</v>
      </c>
      <c r="R8" s="46" t="s">
        <v>1</v>
      </c>
      <c r="S8" s="49" t="s">
        <v>31</v>
      </c>
      <c r="T8" s="75" t="s">
        <v>28</v>
      </c>
      <c r="U8" s="49" t="s">
        <v>23</v>
      </c>
    </row>
    <row r="9" spans="1:21" ht="13.5" hidden="1" thickBot="1">
      <c r="A9" s="11" t="s">
        <v>2</v>
      </c>
      <c r="B9" s="14">
        <v>3261</v>
      </c>
      <c r="C9" s="15">
        <v>3068</v>
      </c>
      <c r="D9" s="14">
        <v>14652</v>
      </c>
      <c r="E9" s="15">
        <v>14891</v>
      </c>
      <c r="F9" s="14">
        <v>53178</v>
      </c>
      <c r="G9" s="15">
        <v>53176</v>
      </c>
      <c r="H9" s="14">
        <v>0</v>
      </c>
      <c r="I9" s="15">
        <v>136</v>
      </c>
      <c r="J9" s="14"/>
      <c r="K9" s="15"/>
      <c r="L9" s="14">
        <v>0</v>
      </c>
      <c r="M9" s="15">
        <v>0</v>
      </c>
      <c r="N9" s="14">
        <v>0</v>
      </c>
      <c r="O9" s="15">
        <v>0</v>
      </c>
      <c r="P9" s="14"/>
      <c r="Q9" s="82"/>
      <c r="R9" s="44"/>
      <c r="S9" s="50"/>
      <c r="T9" s="55" t="s">
        <v>29</v>
      </c>
      <c r="U9" s="50"/>
    </row>
    <row r="10" spans="1:21" ht="12.75" customHeight="1" hidden="1">
      <c r="A10" s="7" t="s">
        <v>3</v>
      </c>
      <c r="B10" s="16">
        <v>0</v>
      </c>
      <c r="C10" s="17"/>
      <c r="D10" s="16">
        <v>1070</v>
      </c>
      <c r="E10" s="17">
        <v>831</v>
      </c>
      <c r="F10" s="16">
        <f>112526</f>
        <v>112526</v>
      </c>
      <c r="G10" s="17">
        <f>103486</f>
        <v>103486</v>
      </c>
      <c r="H10" s="16">
        <v>224934</v>
      </c>
      <c r="I10" s="17">
        <f>234008-135-132</f>
        <v>233741</v>
      </c>
      <c r="J10" s="16">
        <v>103210</v>
      </c>
      <c r="K10" s="17">
        <v>94555</v>
      </c>
      <c r="L10" s="16">
        <f>'[2]rozpočet 99-04'!$E$17</f>
        <v>0</v>
      </c>
      <c r="M10" s="17">
        <f>'[2]rozpočet 99-04'!$G$10/1000</f>
        <v>0</v>
      </c>
      <c r="N10" s="16">
        <v>0</v>
      </c>
      <c r="O10" s="17">
        <v>0</v>
      </c>
      <c r="P10" s="16"/>
      <c r="Q10" s="79"/>
      <c r="R10" s="45"/>
      <c r="S10" s="51"/>
      <c r="T10" s="50"/>
      <c r="U10" s="51"/>
    </row>
    <row r="11" spans="1:21" ht="12.75">
      <c r="A11" s="89" t="s">
        <v>36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>
        <v>0</v>
      </c>
      <c r="Q11" s="79">
        <v>0</v>
      </c>
      <c r="R11" s="17">
        <v>0</v>
      </c>
      <c r="S11" s="73">
        <f>2975+3000</f>
        <v>5975</v>
      </c>
      <c r="T11" s="68" t="e">
        <f>S11-#REF!</f>
        <v>#REF!</v>
      </c>
      <c r="U11" s="73" t="e">
        <f>T11-36</f>
        <v>#REF!</v>
      </c>
    </row>
    <row r="12" spans="1:21" ht="12.75">
      <c r="A12" s="5" t="s">
        <v>40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>
        <v>602000</v>
      </c>
      <c r="Q12" s="79">
        <v>602000</v>
      </c>
      <c r="R12" s="17">
        <v>257632</v>
      </c>
      <c r="S12" s="73"/>
      <c r="T12" s="68"/>
      <c r="U12" s="73"/>
    </row>
    <row r="13" spans="1:21" ht="12.75">
      <c r="A13" s="7" t="s">
        <v>15</v>
      </c>
      <c r="B13" s="16">
        <v>0</v>
      </c>
      <c r="C13" s="17"/>
      <c r="D13" s="16">
        <v>0</v>
      </c>
      <c r="E13" s="17"/>
      <c r="F13" s="16">
        <v>0</v>
      </c>
      <c r="G13" s="17">
        <v>0</v>
      </c>
      <c r="H13" s="16">
        <v>0</v>
      </c>
      <c r="I13" s="17">
        <v>0</v>
      </c>
      <c r="J13" s="16">
        <v>28705</v>
      </c>
      <c r="K13" s="17">
        <v>9670</v>
      </c>
      <c r="L13" s="16">
        <f>'[1]rozpočet 03-04'!$E$29</f>
        <v>6180</v>
      </c>
      <c r="M13" s="17">
        <f>'[1]rozpočet 03-04'!$G$22/1000</f>
        <v>10459.884206999997</v>
      </c>
      <c r="N13" s="16">
        <f>'[5]rozpočet 03-05'!$E$46</f>
        <v>52070</v>
      </c>
      <c r="O13" s="17">
        <f>'[5]rozpočet 03-05'!$G$38/1000</f>
        <v>55009.7403185</v>
      </c>
      <c r="P13" s="16">
        <v>351000</v>
      </c>
      <c r="Q13" s="79">
        <v>351000</v>
      </c>
      <c r="R13" s="17">
        <v>311634</v>
      </c>
      <c r="S13" s="73">
        <f>120+2000</f>
        <v>2120</v>
      </c>
      <c r="T13" s="68" t="e">
        <f>S13-#REF!</f>
        <v>#REF!</v>
      </c>
      <c r="U13" s="73" t="e">
        <f>T13</f>
        <v>#REF!</v>
      </c>
    </row>
    <row r="14" spans="1:21" ht="14.25">
      <c r="A14" s="7" t="s">
        <v>57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>
        <f>'[3]rozpočet 01-04'!$E$18</f>
        <v>2376</v>
      </c>
      <c r="M14" s="17">
        <f>'[3]rozpočet 01-04'!$G$11/1000</f>
        <v>817.4467</v>
      </c>
      <c r="N14" s="16">
        <f>'[4]rozpočet 01-05'!$E$29</f>
        <v>1450</v>
      </c>
      <c r="O14" s="17">
        <f>'[4]rozpočet 01-05'!$G$25/1000</f>
        <v>1230.90625</v>
      </c>
      <c r="P14" s="81">
        <f>27402000+710000</f>
        <v>28112000</v>
      </c>
      <c r="Q14" s="79">
        <f>27402000+710000</f>
        <v>28112000</v>
      </c>
      <c r="R14" s="17">
        <f>25946093+705676</f>
        <v>26651769</v>
      </c>
      <c r="S14" s="51">
        <v>200</v>
      </c>
      <c r="T14" s="69" t="e">
        <f>S14-#REF!</f>
        <v>#REF!</v>
      </c>
      <c r="U14" s="51" t="e">
        <f>T14</f>
        <v>#REF!</v>
      </c>
    </row>
    <row r="15" spans="1:21" ht="12.75">
      <c r="A15" s="7" t="s">
        <v>32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36">
        <v>238000</v>
      </c>
      <c r="Q15" s="79">
        <v>238000</v>
      </c>
      <c r="R15" s="37">
        <v>235704</v>
      </c>
      <c r="S15" s="52">
        <v>9300</v>
      </c>
      <c r="T15" s="70" t="e">
        <f>S15-#REF!</f>
        <v>#REF!</v>
      </c>
      <c r="U15" s="52" t="e">
        <f>T15</f>
        <v>#REF!</v>
      </c>
    </row>
    <row r="16" spans="1:21" ht="14.25" customHeight="1">
      <c r="A16" s="35" t="s">
        <v>10</v>
      </c>
      <c r="B16" s="51"/>
      <c r="C16" s="51"/>
      <c r="D16" s="51"/>
      <c r="E16" s="51"/>
      <c r="F16" s="51"/>
      <c r="G16" s="51"/>
      <c r="H16" s="51"/>
      <c r="I16" s="51"/>
      <c r="J16" s="16"/>
      <c r="K16" s="17"/>
      <c r="L16" s="16"/>
      <c r="M16" s="17"/>
      <c r="N16" s="16"/>
      <c r="O16" s="17"/>
      <c r="P16" s="16">
        <v>52000</v>
      </c>
      <c r="Q16" s="79">
        <v>52000</v>
      </c>
      <c r="R16" s="17">
        <v>0</v>
      </c>
      <c r="S16" s="54"/>
      <c r="T16" s="65"/>
      <c r="U16" s="54"/>
    </row>
    <row r="17" spans="1:21" ht="14.25" customHeight="1">
      <c r="A17" s="7" t="s">
        <v>9</v>
      </c>
      <c r="B17" s="54"/>
      <c r="C17" s="54"/>
      <c r="D17" s="54"/>
      <c r="E17" s="54"/>
      <c r="F17" s="54"/>
      <c r="G17" s="54"/>
      <c r="H17" s="54"/>
      <c r="I17" s="54"/>
      <c r="J17" s="20"/>
      <c r="K17" s="21"/>
      <c r="L17" s="20"/>
      <c r="M17" s="21"/>
      <c r="N17" s="20"/>
      <c r="O17" s="21"/>
      <c r="P17" s="16">
        <v>63000</v>
      </c>
      <c r="Q17" s="79">
        <v>63000</v>
      </c>
      <c r="R17" s="17">
        <v>62835</v>
      </c>
      <c r="S17" s="54"/>
      <c r="T17" s="65"/>
      <c r="U17" s="54"/>
    </row>
    <row r="18" spans="1:21" ht="14.25" customHeight="1">
      <c r="A18" s="7" t="s">
        <v>33</v>
      </c>
      <c r="B18" s="91"/>
      <c r="C18" s="21"/>
      <c r="D18" s="91"/>
      <c r="E18" s="21"/>
      <c r="F18" s="91"/>
      <c r="G18" s="21"/>
      <c r="H18" s="91"/>
      <c r="I18" s="21"/>
      <c r="J18" s="20"/>
      <c r="K18" s="21"/>
      <c r="L18" s="20"/>
      <c r="M18" s="21"/>
      <c r="N18" s="20"/>
      <c r="O18" s="21"/>
      <c r="P18" s="16">
        <v>2303000</v>
      </c>
      <c r="Q18" s="79">
        <v>2303000</v>
      </c>
      <c r="R18" s="17">
        <v>2247059</v>
      </c>
      <c r="S18" s="54"/>
      <c r="T18" s="65"/>
      <c r="U18" s="54"/>
    </row>
    <row r="19" spans="1:21" ht="14.25" customHeight="1">
      <c r="A19" s="7" t="s">
        <v>54</v>
      </c>
      <c r="B19" s="91"/>
      <c r="C19" s="21"/>
      <c r="D19" s="91"/>
      <c r="E19" s="21"/>
      <c r="F19" s="91"/>
      <c r="G19" s="21"/>
      <c r="H19" s="91"/>
      <c r="I19" s="21"/>
      <c r="J19" s="20"/>
      <c r="K19" s="21"/>
      <c r="L19" s="20"/>
      <c r="M19" s="21"/>
      <c r="N19" s="20"/>
      <c r="O19" s="21"/>
      <c r="P19" s="20">
        <v>6950000</v>
      </c>
      <c r="Q19" s="80">
        <v>6950000</v>
      </c>
      <c r="R19" s="21">
        <v>4486994</v>
      </c>
      <c r="S19" s="54"/>
      <c r="T19" s="65"/>
      <c r="U19" s="54"/>
    </row>
    <row r="20" spans="1:21" ht="14.25" customHeight="1">
      <c r="A20" s="7" t="s">
        <v>47</v>
      </c>
      <c r="B20" s="91"/>
      <c r="C20" s="21"/>
      <c r="D20" s="91"/>
      <c r="E20" s="21"/>
      <c r="F20" s="91"/>
      <c r="G20" s="21"/>
      <c r="H20" s="91"/>
      <c r="I20" s="21"/>
      <c r="J20" s="20"/>
      <c r="K20" s="21"/>
      <c r="L20" s="20"/>
      <c r="M20" s="21"/>
      <c r="N20" s="20"/>
      <c r="O20" s="21"/>
      <c r="P20" s="16">
        <v>75605000</v>
      </c>
      <c r="Q20" s="79">
        <v>75605000</v>
      </c>
      <c r="R20" s="17">
        <v>60652203</v>
      </c>
      <c r="S20" s="54"/>
      <c r="T20" s="65"/>
      <c r="U20" s="54"/>
    </row>
    <row r="21" spans="1:21" ht="14.25" customHeight="1">
      <c r="A21" s="7" t="s">
        <v>48</v>
      </c>
      <c r="B21" s="91"/>
      <c r="C21" s="21"/>
      <c r="D21" s="91"/>
      <c r="E21" s="21"/>
      <c r="F21" s="91"/>
      <c r="G21" s="21"/>
      <c r="H21" s="91"/>
      <c r="I21" s="21"/>
      <c r="J21" s="20"/>
      <c r="K21" s="21"/>
      <c r="L21" s="20"/>
      <c r="M21" s="21"/>
      <c r="N21" s="20"/>
      <c r="O21" s="21"/>
      <c r="P21" s="16">
        <v>46371000</v>
      </c>
      <c r="Q21" s="79">
        <v>58801100</v>
      </c>
      <c r="R21" s="17">
        <v>57530016</v>
      </c>
      <c r="S21" s="54"/>
      <c r="T21" s="65"/>
      <c r="U21" s="54"/>
    </row>
    <row r="22" spans="1:21" ht="14.25" customHeight="1">
      <c r="A22" s="7" t="s">
        <v>35</v>
      </c>
      <c r="B22" s="91"/>
      <c r="C22" s="21"/>
      <c r="D22" s="91"/>
      <c r="E22" s="21"/>
      <c r="F22" s="91"/>
      <c r="G22" s="21"/>
      <c r="H22" s="91"/>
      <c r="I22" s="21"/>
      <c r="J22" s="20"/>
      <c r="K22" s="21"/>
      <c r="L22" s="20"/>
      <c r="M22" s="21"/>
      <c r="N22" s="20"/>
      <c r="O22" s="21"/>
      <c r="P22" s="16">
        <v>1001000</v>
      </c>
      <c r="Q22" s="79">
        <v>1001000</v>
      </c>
      <c r="R22" s="17">
        <v>921414</v>
      </c>
      <c r="S22" s="54"/>
      <c r="T22" s="65"/>
      <c r="U22" s="54"/>
    </row>
    <row r="23" spans="1:21" ht="14.25" customHeight="1">
      <c r="A23" s="7" t="s">
        <v>37</v>
      </c>
      <c r="B23" s="91"/>
      <c r="C23" s="21"/>
      <c r="D23" s="91"/>
      <c r="E23" s="21"/>
      <c r="F23" s="91"/>
      <c r="G23" s="21"/>
      <c r="H23" s="91"/>
      <c r="I23" s="21"/>
      <c r="J23" s="20"/>
      <c r="K23" s="21"/>
      <c r="L23" s="20"/>
      <c r="M23" s="21"/>
      <c r="N23" s="20"/>
      <c r="O23" s="21"/>
      <c r="P23" s="16">
        <v>29702000</v>
      </c>
      <c r="Q23" s="79">
        <v>29702000</v>
      </c>
      <c r="R23" s="17">
        <v>27498982</v>
      </c>
      <c r="S23" s="54"/>
      <c r="T23" s="65"/>
      <c r="U23" s="54"/>
    </row>
    <row r="24" spans="1:21" ht="14.25" customHeight="1">
      <c r="A24" s="7" t="s">
        <v>38</v>
      </c>
      <c r="B24" s="91"/>
      <c r="C24" s="21"/>
      <c r="D24" s="91"/>
      <c r="E24" s="21"/>
      <c r="F24" s="91"/>
      <c r="G24" s="21"/>
      <c r="H24" s="91"/>
      <c r="I24" s="21"/>
      <c r="J24" s="20"/>
      <c r="K24" s="21"/>
      <c r="L24" s="20"/>
      <c r="M24" s="21"/>
      <c r="N24" s="20"/>
      <c r="O24" s="21"/>
      <c r="P24" s="16">
        <v>73779000</v>
      </c>
      <c r="Q24" s="79">
        <v>73783464</v>
      </c>
      <c r="R24" s="17">
        <v>71291458</v>
      </c>
      <c r="S24" s="54"/>
      <c r="T24" s="65"/>
      <c r="U24" s="54"/>
    </row>
    <row r="25" spans="1:21" ht="14.25" customHeight="1">
      <c r="A25" s="7" t="s">
        <v>39</v>
      </c>
      <c r="B25" s="91"/>
      <c r="C25" s="21"/>
      <c r="D25" s="91"/>
      <c r="E25" s="21"/>
      <c r="F25" s="91"/>
      <c r="G25" s="21"/>
      <c r="H25" s="91"/>
      <c r="I25" s="21"/>
      <c r="J25" s="20"/>
      <c r="K25" s="21"/>
      <c r="L25" s="20"/>
      <c r="M25" s="21"/>
      <c r="N25" s="20"/>
      <c r="O25" s="21"/>
      <c r="P25" s="16">
        <v>3076000</v>
      </c>
      <c r="Q25" s="79">
        <v>3076000</v>
      </c>
      <c r="R25" s="17">
        <v>2658514</v>
      </c>
      <c r="S25" s="54"/>
      <c r="T25" s="65"/>
      <c r="U25" s="54"/>
    </row>
    <row r="26" spans="1:21" ht="25.5">
      <c r="A26" s="96" t="s">
        <v>55</v>
      </c>
      <c r="B26" s="97"/>
      <c r="C26" s="15"/>
      <c r="D26" s="97"/>
      <c r="E26" s="15"/>
      <c r="F26" s="97"/>
      <c r="G26" s="15"/>
      <c r="H26" s="97"/>
      <c r="I26" s="15"/>
      <c r="J26" s="14"/>
      <c r="K26" s="15"/>
      <c r="L26" s="14"/>
      <c r="M26" s="15"/>
      <c r="N26" s="14"/>
      <c r="O26" s="15"/>
      <c r="P26" s="14">
        <v>12100000</v>
      </c>
      <c r="Q26" s="82">
        <v>12100000</v>
      </c>
      <c r="R26" s="15">
        <v>10415870</v>
      </c>
      <c r="S26" s="54"/>
      <c r="T26" s="65"/>
      <c r="U26" s="54"/>
    </row>
    <row r="27" spans="1:21" ht="26.25" thickBot="1">
      <c r="A27" s="95" t="s">
        <v>56</v>
      </c>
      <c r="B27" s="91"/>
      <c r="C27" s="21"/>
      <c r="D27" s="91"/>
      <c r="E27" s="21"/>
      <c r="F27" s="91"/>
      <c r="G27" s="21"/>
      <c r="H27" s="91"/>
      <c r="I27" s="21"/>
      <c r="J27" s="20"/>
      <c r="K27" s="21"/>
      <c r="L27" s="20"/>
      <c r="M27" s="21"/>
      <c r="N27" s="20"/>
      <c r="O27" s="21"/>
      <c r="P27" s="20">
        <v>3000000</v>
      </c>
      <c r="Q27" s="80">
        <v>3000000</v>
      </c>
      <c r="R27" s="21">
        <v>940926</v>
      </c>
      <c r="S27" s="54"/>
      <c r="T27" s="65"/>
      <c r="U27" s="54"/>
    </row>
    <row r="28" spans="1:21" ht="22.5" customHeight="1" thickBot="1">
      <c r="A28" s="84" t="s">
        <v>25</v>
      </c>
      <c r="B28" s="85">
        <f aca="true" t="shared" si="0" ref="B28:I28">SUM(B9:B13)</f>
        <v>3261</v>
      </c>
      <c r="C28" s="85">
        <f t="shared" si="0"/>
        <v>3068</v>
      </c>
      <c r="D28" s="85">
        <f t="shared" si="0"/>
        <v>15722</v>
      </c>
      <c r="E28" s="85">
        <f t="shared" si="0"/>
        <v>15722</v>
      </c>
      <c r="F28" s="85">
        <f t="shared" si="0"/>
        <v>165704</v>
      </c>
      <c r="G28" s="85">
        <f t="shared" si="0"/>
        <v>156662</v>
      </c>
      <c r="H28" s="85">
        <f t="shared" si="0"/>
        <v>224934</v>
      </c>
      <c r="I28" s="85">
        <f t="shared" si="0"/>
        <v>233877</v>
      </c>
      <c r="J28" s="86">
        <f>SUM(J9:J13)</f>
        <v>131915</v>
      </c>
      <c r="K28" s="87">
        <f>SUM(K9:K13)</f>
        <v>104225</v>
      </c>
      <c r="L28" s="86">
        <f>SUM(L9:L15)</f>
        <v>8556</v>
      </c>
      <c r="M28" s="87">
        <f>SUM(M9:M15)</f>
        <v>11277.330906999998</v>
      </c>
      <c r="N28" s="86">
        <f>SUM(N9:N15)</f>
        <v>53520</v>
      </c>
      <c r="O28" s="87">
        <f>SUM(O9:O15)</f>
        <v>56240.6465685</v>
      </c>
      <c r="P28" s="86">
        <f>SUM(P11:P27)</f>
        <v>283305000</v>
      </c>
      <c r="Q28" s="88">
        <f>SUM(Q11:Q27)</f>
        <v>295739564</v>
      </c>
      <c r="R28" s="100">
        <f>SUM(R11:R27)</f>
        <v>266163010</v>
      </c>
      <c r="S28" s="74">
        <f>SUM(S9:S15)</f>
        <v>17595</v>
      </c>
      <c r="T28" s="66" t="e">
        <f>S28-#REF!</f>
        <v>#REF!</v>
      </c>
      <c r="U28" s="74" t="e">
        <f>SUM(U11:U15)</f>
        <v>#REF!</v>
      </c>
    </row>
    <row r="29" spans="1:20" ht="12.75" hidden="1" thickBot="1">
      <c r="A29" s="11" t="s">
        <v>37</v>
      </c>
      <c r="B29" s="20"/>
      <c r="C29" s="21"/>
      <c r="D29" s="20"/>
      <c r="E29" s="21"/>
      <c r="F29" s="20"/>
      <c r="G29" s="21"/>
      <c r="H29" s="48"/>
      <c r="I29" s="21"/>
      <c r="J29" s="48"/>
      <c r="K29" s="21"/>
      <c r="L29" s="25"/>
      <c r="M29" s="21"/>
      <c r="N29" s="25">
        <v>25093</v>
      </c>
      <c r="O29" s="21"/>
      <c r="P29" s="25"/>
      <c r="Q29" s="25"/>
      <c r="R29" s="25"/>
      <c r="T29" s="56" t="e">
        <f>SUM(T9:T15)</f>
        <v>#REF!</v>
      </c>
    </row>
    <row r="30" spans="1:18" ht="12.75" hidden="1">
      <c r="A30" s="39" t="s">
        <v>16</v>
      </c>
      <c r="B30" s="20"/>
      <c r="C30" s="22"/>
      <c r="D30" s="23"/>
      <c r="E30" s="22"/>
      <c r="F30" s="23"/>
      <c r="G30" s="29"/>
      <c r="H30" s="28"/>
      <c r="I30" s="29"/>
      <c r="J30" s="28"/>
      <c r="K30" s="29"/>
      <c r="L30" s="24"/>
      <c r="M30" s="22"/>
      <c r="N30" s="47">
        <v>12547</v>
      </c>
      <c r="O30" s="22"/>
      <c r="P30" s="24"/>
      <c r="Q30" s="24"/>
      <c r="R30" s="24"/>
    </row>
    <row r="31" spans="1:18" ht="12.75" hidden="1">
      <c r="A31" s="24"/>
      <c r="B31" s="25"/>
      <c r="C31" s="24"/>
      <c r="D31" s="24"/>
      <c r="E31" s="24"/>
      <c r="F31" s="24" t="s">
        <v>7</v>
      </c>
      <c r="G31" s="22"/>
      <c r="H31" s="24"/>
      <c r="I31" s="22" t="s">
        <v>20</v>
      </c>
      <c r="J31" s="24" t="s">
        <v>11</v>
      </c>
      <c r="K31" s="22"/>
      <c r="L31" s="24" t="s">
        <v>21</v>
      </c>
      <c r="M31" s="22"/>
      <c r="N31" s="43" t="s">
        <v>11</v>
      </c>
      <c r="O31" s="22"/>
      <c r="P31" s="24"/>
      <c r="Q31" s="24"/>
      <c r="R31" s="24"/>
    </row>
    <row r="32" spans="1:18" ht="12.75" hidden="1">
      <c r="A32" t="s">
        <v>13</v>
      </c>
      <c r="B32" s="10"/>
      <c r="F32" t="s">
        <v>19</v>
      </c>
      <c r="G32" s="22" t="s">
        <v>3</v>
      </c>
      <c r="H32" s="1" t="s">
        <v>4</v>
      </c>
      <c r="I32" s="22"/>
      <c r="J32" t="s">
        <v>3</v>
      </c>
      <c r="K32" s="22">
        <v>174</v>
      </c>
      <c r="L32" s="43" t="s">
        <v>22</v>
      </c>
      <c r="M32" s="22">
        <f>26+24</f>
        <v>50</v>
      </c>
      <c r="N32" s="24" t="s">
        <v>4</v>
      </c>
      <c r="O32" s="22">
        <f>36+22</f>
        <v>58</v>
      </c>
      <c r="P32" s="24"/>
      <c r="Q32" s="24"/>
      <c r="R32" s="24"/>
    </row>
    <row r="33" spans="6:18" ht="12.75" hidden="1">
      <c r="F33" t="s">
        <v>3</v>
      </c>
      <c r="G33" s="22" t="s">
        <v>8</v>
      </c>
      <c r="I33" s="22"/>
      <c r="J33" t="s">
        <v>4</v>
      </c>
      <c r="K33" s="22">
        <f>15+18+30+21</f>
        <v>84</v>
      </c>
      <c r="L33" s="24"/>
      <c r="M33" s="22"/>
      <c r="N33" s="24"/>
      <c r="O33" s="22"/>
      <c r="P33" s="24"/>
      <c r="Q33" s="24"/>
      <c r="R33" s="24"/>
    </row>
    <row r="34" spans="6:18" ht="12.75" hidden="1">
      <c r="F34" s="26">
        <v>760</v>
      </c>
      <c r="G34" s="33">
        <v>411</v>
      </c>
      <c r="I34" s="22">
        <v>52</v>
      </c>
      <c r="J34" t="s">
        <v>6</v>
      </c>
      <c r="K34" s="22">
        <v>58</v>
      </c>
      <c r="L34" s="24"/>
      <c r="M34" s="22"/>
      <c r="N34" s="24"/>
      <c r="O34" s="22"/>
      <c r="P34" s="24"/>
      <c r="Q34" s="24"/>
      <c r="R34" s="24"/>
    </row>
    <row r="35" spans="6:18" ht="12.75" hidden="1">
      <c r="F35" s="10" t="s">
        <v>4</v>
      </c>
      <c r="G35" s="2"/>
      <c r="I35" s="22"/>
      <c r="J35" t="s">
        <v>5</v>
      </c>
      <c r="K35" s="30">
        <v>2</v>
      </c>
      <c r="L35" s="32"/>
      <c r="M35" s="30"/>
      <c r="N35" s="32"/>
      <c r="O35" s="30"/>
      <c r="P35" s="32"/>
      <c r="Q35" s="32"/>
      <c r="R35" s="32"/>
    </row>
    <row r="36" spans="6:18" ht="12.75" hidden="1">
      <c r="F36">
        <v>210</v>
      </c>
      <c r="G36" s="22">
        <v>210</v>
      </c>
      <c r="I36" s="22"/>
      <c r="K36" s="34">
        <f>SUM(K32:K35)</f>
        <v>318</v>
      </c>
      <c r="L36" s="24"/>
      <c r="M36" s="22"/>
      <c r="N36" s="24"/>
      <c r="O36" s="22"/>
      <c r="P36" s="24"/>
      <c r="Q36" s="24"/>
      <c r="R36" s="24"/>
    </row>
    <row r="37" spans="13:18" ht="13.5" hidden="1" thickBot="1">
      <c r="M37" s="3"/>
      <c r="O37" s="3"/>
      <c r="P37" s="24"/>
      <c r="Q37" s="24"/>
      <c r="R37" s="24"/>
    </row>
    <row r="38" spans="1:18" ht="12.75" hidden="1">
      <c r="A38" s="29" t="s">
        <v>12</v>
      </c>
      <c r="B38" s="31"/>
      <c r="C38" s="29"/>
      <c r="D38" s="31"/>
      <c r="E38" s="29"/>
      <c r="F38" s="31"/>
      <c r="G38" s="29"/>
      <c r="H38" s="31"/>
      <c r="I38" s="29"/>
      <c r="J38" s="31"/>
      <c r="K38" s="29"/>
      <c r="L38" s="31"/>
      <c r="M38" s="31"/>
      <c r="N38" s="31"/>
      <c r="O38" s="31"/>
      <c r="P38" s="31"/>
      <c r="Q38" s="31"/>
      <c r="R38" s="31"/>
    </row>
    <row r="39" spans="1:18" ht="13.5" hidden="1" thickBot="1">
      <c r="A39" s="6" t="s">
        <v>14</v>
      </c>
      <c r="B39" s="18">
        <f>B28</f>
        <v>3261</v>
      </c>
      <c r="C39" s="19">
        <f>C28</f>
        <v>3068</v>
      </c>
      <c r="D39" s="18">
        <f>D28</f>
        <v>15722</v>
      </c>
      <c r="E39" s="19">
        <f>E28</f>
        <v>15722</v>
      </c>
      <c r="F39" s="18">
        <f>F28+F34+F36</f>
        <v>166674</v>
      </c>
      <c r="G39" s="19">
        <f>G28+G34+G36</f>
        <v>157283</v>
      </c>
      <c r="H39" s="18">
        <f>H28+I34</f>
        <v>224986</v>
      </c>
      <c r="I39" s="40">
        <f>I28+I34</f>
        <v>233929</v>
      </c>
      <c r="J39" s="18">
        <f>J28+K36</f>
        <v>132233</v>
      </c>
      <c r="K39" s="19">
        <f>K28+K36</f>
        <v>104543</v>
      </c>
      <c r="L39" s="18">
        <f>L28+M32</f>
        <v>8606</v>
      </c>
      <c r="M39" s="18">
        <f>M28+M32</f>
        <v>11327.330906999998</v>
      </c>
      <c r="N39" s="18">
        <f>N28+O32</f>
        <v>53578</v>
      </c>
      <c r="O39" s="18">
        <f>O28+O32</f>
        <v>56298.6465685</v>
      </c>
      <c r="P39" s="18"/>
      <c r="Q39" s="18"/>
      <c r="R39" s="18"/>
    </row>
    <row r="40" ht="12.75" hidden="1"/>
    <row r="41" ht="12.75" hidden="1"/>
    <row r="42" spans="1:18" ht="12.75" hidden="1" thickBot="1">
      <c r="A42" s="57" t="s">
        <v>24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>
        <v>75</v>
      </c>
      <c r="R42" s="59">
        <v>75</v>
      </c>
    </row>
    <row r="43" spans="1:18" ht="13.5" hidden="1" thickBot="1">
      <c r="A43" s="60"/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4"/>
      <c r="Q43" s="63"/>
      <c r="R43" s="64"/>
    </row>
    <row r="44" spans="1:18" ht="12.75" hidden="1">
      <c r="A44" t="s">
        <v>25</v>
      </c>
      <c r="Q44" s="67">
        <f>Q28+Q42+Q43</f>
        <v>295739639</v>
      </c>
      <c r="R44" s="67">
        <f>R28+R42+R43</f>
        <v>266163085</v>
      </c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4.25">
      <c r="A59" s="98" t="s">
        <v>42</v>
      </c>
    </row>
    <row r="60" ht="12.75">
      <c r="A60" t="s">
        <v>53</v>
      </c>
    </row>
    <row r="61" ht="14.25">
      <c r="A61" s="90" t="s">
        <v>59</v>
      </c>
    </row>
    <row r="64" ht="12.75">
      <c r="P64" s="10"/>
    </row>
  </sheetData>
  <mergeCells count="1">
    <mergeCell ref="A7:A8"/>
  </mergeCells>
  <printOptions horizontalCentered="1"/>
  <pageMargins left="1.3779527559055118" right="0.1968503937007874" top="0.3937007874015748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