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čerpání Q skut 2013" sheetId="1" r:id="rId1"/>
    <sheet name="List5" sheetId="2" r:id="rId2"/>
  </sheets>
  <definedNames/>
  <calcPr fullCalcOnLoad="1"/>
</workbook>
</file>

<file path=xl/sharedStrings.xml><?xml version="1.0" encoding="utf-8"?>
<sst xmlns="http://schemas.openxmlformats.org/spreadsheetml/2006/main" count="86" uniqueCount="22">
  <si>
    <t>Rovnoměrnost čerpání výdajů kapitoly 312 - Ministerstvo financí</t>
  </si>
  <si>
    <t>Celkové výdaje</t>
  </si>
  <si>
    <t>celoroční</t>
  </si>
  <si>
    <t>1. čtvrtletí</t>
  </si>
  <si>
    <t>2. čtvrtletí</t>
  </si>
  <si>
    <t>3. čtvrtletí</t>
  </si>
  <si>
    <t>4. čtvrtletí</t>
  </si>
  <si>
    <t>KAPITOLA CELKEM</t>
  </si>
  <si>
    <t>v tis. Kč</t>
  </si>
  <si>
    <t>% podíl na roč. výsl.</t>
  </si>
  <si>
    <t>v tom:</t>
  </si>
  <si>
    <t>Ministerstvo financí</t>
  </si>
  <si>
    <t>územní finanční orgány</t>
  </si>
  <si>
    <t>Generální ředitelství cel</t>
  </si>
  <si>
    <t>Kapitálové výdaje:</t>
  </si>
  <si>
    <t>Běžné výdaje:</t>
  </si>
  <si>
    <t>Úřad pro zastupování státu</t>
  </si>
  <si>
    <t>ve věcech majetkových</t>
  </si>
  <si>
    <t>Kancelář finančního</t>
  </si>
  <si>
    <t>arbitra</t>
  </si>
  <si>
    <t>v průběhu roku 2013</t>
  </si>
  <si>
    <t>skutečnost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</si>
</sst>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0"/>
    </font>
    <font>
      <b/>
      <sz val="14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M38" sqref="M38"/>
    </sheetView>
  </sheetViews>
  <sheetFormatPr defaultColWidth="9.125" defaultRowHeight="12.75"/>
  <cols>
    <col min="1" max="1" width="21.875" style="1" customWidth="1"/>
    <col min="2" max="2" width="16.25390625" style="1" customWidth="1"/>
    <col min="3" max="16384" width="9.125" style="1" customWidth="1"/>
  </cols>
  <sheetData>
    <row r="1" spans="1:7" ht="18.75">
      <c r="A1" s="16" t="s">
        <v>0</v>
      </c>
      <c r="B1" s="2"/>
      <c r="C1" s="2"/>
      <c r="D1" s="2"/>
      <c r="E1" s="2"/>
      <c r="F1" s="2"/>
      <c r="G1" s="2"/>
    </row>
    <row r="2" spans="1:7" ht="18.75">
      <c r="A2" s="16" t="s">
        <v>20</v>
      </c>
      <c r="B2" s="2"/>
      <c r="C2" s="2"/>
      <c r="D2" s="2"/>
      <c r="E2" s="2"/>
      <c r="F2" s="2"/>
      <c r="G2" s="2"/>
    </row>
    <row r="4" ht="15.75">
      <c r="A4" s="3" t="s">
        <v>1</v>
      </c>
    </row>
    <row r="5" ht="13.5" thickBot="1"/>
    <row r="6" spans="1:7" ht="12.75">
      <c r="A6" s="8"/>
      <c r="B6" s="9"/>
      <c r="C6" s="12" t="s">
        <v>21</v>
      </c>
      <c r="D6" s="12"/>
      <c r="E6" s="12"/>
      <c r="F6" s="12"/>
      <c r="G6" s="13"/>
    </row>
    <row r="7" spans="1:7" ht="13.5" thickBot="1">
      <c r="A7" s="10"/>
      <c r="B7" s="7"/>
      <c r="C7" s="14" t="s">
        <v>2</v>
      </c>
      <c r="D7" s="14" t="s">
        <v>3</v>
      </c>
      <c r="E7" s="14" t="s">
        <v>4</v>
      </c>
      <c r="F7" s="14" t="s">
        <v>5</v>
      </c>
      <c r="G7" s="7" t="s">
        <v>6</v>
      </c>
    </row>
    <row r="8" spans="1:8" ht="12.75">
      <c r="A8" s="11" t="s">
        <v>7</v>
      </c>
      <c r="B8" s="18" t="s">
        <v>8</v>
      </c>
      <c r="C8" s="20">
        <f>C11+C13+C15+C17+C19</f>
        <v>18902561</v>
      </c>
      <c r="D8" s="20">
        <f>D11+D13+D15+D17+D19</f>
        <v>2507552</v>
      </c>
      <c r="E8" s="20">
        <f>E11+E13+E15+E17+E19</f>
        <v>4006630</v>
      </c>
      <c r="F8" s="20">
        <f>F11+F13+F15+F17+F19</f>
        <v>4179189</v>
      </c>
      <c r="G8" s="21">
        <f>G11+G13+G15+G17+G19</f>
        <v>8209190</v>
      </c>
      <c r="H8" s="5"/>
    </row>
    <row r="9" spans="1:10" ht="13.5" thickBot="1">
      <c r="A9" s="10"/>
      <c r="B9" s="7" t="s">
        <v>9</v>
      </c>
      <c r="C9" s="15">
        <f>D9+E9+F9+G9</f>
        <v>100</v>
      </c>
      <c r="D9" s="15">
        <f>ROUND(D8/C8*100,1)</f>
        <v>13.3</v>
      </c>
      <c r="E9" s="15">
        <f>ROUND(E8/C8*100,1)</f>
        <v>21.2</v>
      </c>
      <c r="F9" s="15">
        <f>ROUND(F8/C8*100,1)</f>
        <v>22.1</v>
      </c>
      <c r="G9" s="6">
        <f>ROUND(G8/C8*100,1)</f>
        <v>43.4</v>
      </c>
      <c r="J9" s="31"/>
    </row>
    <row r="10" spans="1:7" ht="12.75">
      <c r="A10" s="17" t="s">
        <v>10</v>
      </c>
      <c r="B10" s="18"/>
      <c r="C10" s="19"/>
      <c r="D10" s="19"/>
      <c r="E10" s="19"/>
      <c r="F10" s="19"/>
      <c r="G10" s="18"/>
    </row>
    <row r="11" spans="1:9" ht="12.75">
      <c r="A11" s="11" t="s">
        <v>11</v>
      </c>
      <c r="B11" s="18" t="s">
        <v>8</v>
      </c>
      <c r="C11" s="20">
        <f aca="true" t="shared" si="0" ref="C11:C18">D11+E11+F11+G11</f>
        <v>4821161</v>
      </c>
      <c r="D11" s="32">
        <f>D29+D47</f>
        <v>339950</v>
      </c>
      <c r="E11" s="32">
        <f>E29+E47</f>
        <v>752961</v>
      </c>
      <c r="F11" s="32">
        <f>F29+F47</f>
        <v>799747</v>
      </c>
      <c r="G11" s="21">
        <f>G29+G47</f>
        <v>2928503</v>
      </c>
      <c r="I11" s="5"/>
    </row>
    <row r="12" spans="1:9" ht="12.75">
      <c r="A12" s="17"/>
      <c r="B12" s="18" t="s">
        <v>9</v>
      </c>
      <c r="C12" s="22">
        <f t="shared" si="0"/>
        <v>100</v>
      </c>
      <c r="D12" s="33">
        <f>ROUND(D11/C11*100,1)</f>
        <v>7.1</v>
      </c>
      <c r="E12" s="33">
        <f>ROUND(E11/C11*100,1)</f>
        <v>15.6</v>
      </c>
      <c r="F12" s="33">
        <f>ROUND(F11/C11*100,1)</f>
        <v>16.6</v>
      </c>
      <c r="G12" s="23">
        <f>ROUND(G11/C11*100,1)</f>
        <v>60.7</v>
      </c>
      <c r="H12" s="31"/>
      <c r="I12" s="31"/>
    </row>
    <row r="13" spans="1:7" ht="12.75">
      <c r="A13" s="11" t="s">
        <v>12</v>
      </c>
      <c r="B13" s="18" t="s">
        <v>8</v>
      </c>
      <c r="C13" s="20">
        <f t="shared" si="0"/>
        <v>8490509</v>
      </c>
      <c r="D13" s="32">
        <f>D31+D49</f>
        <v>1255271</v>
      </c>
      <c r="E13" s="32">
        <f>E31+E49</f>
        <v>1884206</v>
      </c>
      <c r="F13" s="32">
        <f>F31+F49</f>
        <v>2015430</v>
      </c>
      <c r="G13" s="21">
        <f>G31+G49</f>
        <v>3335602</v>
      </c>
    </row>
    <row r="14" spans="1:8" ht="12.75">
      <c r="A14" s="17"/>
      <c r="B14" s="18" t="s">
        <v>9</v>
      </c>
      <c r="C14" s="22">
        <f t="shared" si="0"/>
        <v>100</v>
      </c>
      <c r="D14" s="33">
        <f>ROUND(D13/C13*100,1)</f>
        <v>14.8</v>
      </c>
      <c r="E14" s="33">
        <f>ROUND(E13/C13*100,1)</f>
        <v>22.2</v>
      </c>
      <c r="F14" s="33">
        <f>ROUND(F13/C13*100,1)</f>
        <v>23.7</v>
      </c>
      <c r="G14" s="23">
        <f>ROUND(G13/C13*100,1)</f>
        <v>39.3</v>
      </c>
      <c r="H14" s="31"/>
    </row>
    <row r="15" spans="1:8" ht="12.75">
      <c r="A15" s="11" t="s">
        <v>13</v>
      </c>
      <c r="B15" s="18" t="s">
        <v>8</v>
      </c>
      <c r="C15" s="20">
        <f t="shared" si="0"/>
        <v>4064267</v>
      </c>
      <c r="D15" s="32">
        <f>D33+D51</f>
        <v>653410</v>
      </c>
      <c r="E15" s="32">
        <f>E33+E51</f>
        <v>1025806</v>
      </c>
      <c r="F15" s="32">
        <f>F33+F51</f>
        <v>999539</v>
      </c>
      <c r="G15" s="21">
        <f>G33+G51</f>
        <v>1385512</v>
      </c>
      <c r="H15" s="31"/>
    </row>
    <row r="16" spans="1:8" ht="12.75">
      <c r="A16" s="11"/>
      <c r="B16" s="24" t="s">
        <v>9</v>
      </c>
      <c r="C16" s="25">
        <f t="shared" si="0"/>
        <v>100</v>
      </c>
      <c r="D16" s="34">
        <f>ROUND(D15/C15*100,1)</f>
        <v>16.1</v>
      </c>
      <c r="E16" s="34">
        <f>ROUND(E15/C15*100,1)</f>
        <v>25.2</v>
      </c>
      <c r="F16" s="34">
        <f>ROUND(F15/C15*100,1)</f>
        <v>24.6</v>
      </c>
      <c r="G16" s="26">
        <f>ROUND(G15/C15*100,1)</f>
        <v>34.1</v>
      </c>
      <c r="H16" s="31"/>
    </row>
    <row r="17" spans="1:8" ht="12.75">
      <c r="A17" s="27" t="s">
        <v>16</v>
      </c>
      <c r="B17" s="28" t="s">
        <v>8</v>
      </c>
      <c r="C17" s="29">
        <f t="shared" si="0"/>
        <v>1510607</v>
      </c>
      <c r="D17" s="35">
        <f>D35+D53</f>
        <v>256538</v>
      </c>
      <c r="E17" s="35">
        <f>E35+E53</f>
        <v>340225</v>
      </c>
      <c r="F17" s="35">
        <f>F35+F53</f>
        <v>360792</v>
      </c>
      <c r="G17" s="30">
        <f>G35+G53</f>
        <v>553052</v>
      </c>
      <c r="H17" s="31"/>
    </row>
    <row r="18" spans="1:8" ht="12.75">
      <c r="A18" s="17" t="s">
        <v>17</v>
      </c>
      <c r="B18" s="18" t="s">
        <v>9</v>
      </c>
      <c r="C18" s="22">
        <f t="shared" si="0"/>
        <v>100</v>
      </c>
      <c r="D18" s="33">
        <f>ROUND(D17/C17*100,1)</f>
        <v>17</v>
      </c>
      <c r="E18" s="33">
        <f>ROUND(E17/C17*100,1)</f>
        <v>22.5</v>
      </c>
      <c r="F18" s="33">
        <f>ROUND(F17/C17*100,1)</f>
        <v>23.9</v>
      </c>
      <c r="G18" s="23">
        <f>ROUND(G17/C17*100,1)</f>
        <v>36.6</v>
      </c>
      <c r="H18" s="31"/>
    </row>
    <row r="19" spans="1:8" ht="12.75">
      <c r="A19" s="27" t="s">
        <v>18</v>
      </c>
      <c r="B19" s="28" t="s">
        <v>8</v>
      </c>
      <c r="C19" s="29">
        <f>D19+E19+F19+G19</f>
        <v>16017</v>
      </c>
      <c r="D19" s="35">
        <f>D37+D55</f>
        <v>2383</v>
      </c>
      <c r="E19" s="35">
        <f>E37+E55</f>
        <v>3432</v>
      </c>
      <c r="F19" s="35">
        <f>F37+F55</f>
        <v>3681</v>
      </c>
      <c r="G19" s="30">
        <f>G37+G55</f>
        <v>6521</v>
      </c>
      <c r="H19" s="31"/>
    </row>
    <row r="20" spans="1:8" ht="13.5" thickBot="1">
      <c r="A20" s="10" t="s">
        <v>19</v>
      </c>
      <c r="B20" s="7" t="s">
        <v>9</v>
      </c>
      <c r="C20" s="15">
        <f>D20+E20+F20+G20</f>
        <v>100</v>
      </c>
      <c r="D20" s="15">
        <f>ROUND(D19/C19*100,1)</f>
        <v>14.9</v>
      </c>
      <c r="E20" s="15">
        <f>ROUND(E19/C19*100,1)</f>
        <v>21.4</v>
      </c>
      <c r="F20" s="15">
        <f>ROUND(F19/C19*100,1)</f>
        <v>23</v>
      </c>
      <c r="G20" s="6">
        <f>ROUND(G19/C19*100,1)</f>
        <v>40.7</v>
      </c>
      <c r="H20" s="31"/>
    </row>
    <row r="21" ht="12.75">
      <c r="H21" s="31"/>
    </row>
    <row r="22" spans="1:8" ht="15.75">
      <c r="A22" s="4" t="s">
        <v>14</v>
      </c>
      <c r="H22" s="31"/>
    </row>
    <row r="23" ht="13.5" thickBot="1">
      <c r="H23" s="31"/>
    </row>
    <row r="24" spans="1:8" ht="12.75">
      <c r="A24" s="8"/>
      <c r="B24" s="9"/>
      <c r="C24" s="12" t="s">
        <v>21</v>
      </c>
      <c r="D24" s="12"/>
      <c r="E24" s="12"/>
      <c r="F24" s="12"/>
      <c r="G24" s="13"/>
      <c r="H24" s="31"/>
    </row>
    <row r="25" spans="1:8" ht="13.5" thickBot="1">
      <c r="A25" s="10"/>
      <c r="B25" s="7"/>
      <c r="C25" s="14" t="s">
        <v>2</v>
      </c>
      <c r="D25" s="14" t="s">
        <v>3</v>
      </c>
      <c r="E25" s="14" t="s">
        <v>4</v>
      </c>
      <c r="F25" s="14" t="s">
        <v>5</v>
      </c>
      <c r="G25" s="7" t="s">
        <v>6</v>
      </c>
      <c r="H25" s="31"/>
    </row>
    <row r="26" spans="1:7" ht="12.75">
      <c r="A26" s="11" t="s">
        <v>7</v>
      </c>
      <c r="B26" s="18" t="s">
        <v>8</v>
      </c>
      <c r="C26" s="20">
        <f>D26+E26+F26+G26</f>
        <v>3900861</v>
      </c>
      <c r="D26" s="20">
        <f>D29+D31+D33+D35+D37</f>
        <v>63714</v>
      </c>
      <c r="E26" s="20">
        <f>E29+E31+E33+E35+E37</f>
        <v>340458</v>
      </c>
      <c r="F26" s="20">
        <f>F29+F31+F33+F35+F37</f>
        <v>464466</v>
      </c>
      <c r="G26" s="21">
        <f>G29+G31+G33+G35+G37</f>
        <v>3032223</v>
      </c>
    </row>
    <row r="27" spans="1:7" ht="13.5" thickBot="1">
      <c r="A27" s="10"/>
      <c r="B27" s="7" t="s">
        <v>9</v>
      </c>
      <c r="C27" s="15">
        <f>D27+E27+F27+G27</f>
        <v>100</v>
      </c>
      <c r="D27" s="15">
        <f>ROUND(D26/C26*100,1)</f>
        <v>1.6</v>
      </c>
      <c r="E27" s="15">
        <f>ROUND(E26/C26*100,1)</f>
        <v>8.7</v>
      </c>
      <c r="F27" s="15">
        <f>ROUND(F26/C26*100,1)</f>
        <v>11.9</v>
      </c>
      <c r="G27" s="6">
        <f>ROUND(G26/C26*100,1)+0.1</f>
        <v>77.8</v>
      </c>
    </row>
    <row r="28" spans="1:9" ht="12.75">
      <c r="A28" s="17" t="s">
        <v>10</v>
      </c>
      <c r="B28" s="18"/>
      <c r="C28" s="19"/>
      <c r="D28" s="19"/>
      <c r="E28" s="19"/>
      <c r="F28" s="19"/>
      <c r="G28" s="18"/>
      <c r="I28" s="5"/>
    </row>
    <row r="29" spans="1:9" ht="12.75">
      <c r="A29" s="11" t="s">
        <v>11</v>
      </c>
      <c r="B29" s="18" t="s">
        <v>8</v>
      </c>
      <c r="C29" s="20">
        <f>SUM(D29:G29)</f>
        <v>2595166</v>
      </c>
      <c r="D29" s="32">
        <v>24561</v>
      </c>
      <c r="E29" s="32">
        <f>186415-D29</f>
        <v>161854</v>
      </c>
      <c r="F29" s="32">
        <f>471382-E29-D29</f>
        <v>284967</v>
      </c>
      <c r="G29" s="21">
        <f>2595165+1-D29-E29-F29</f>
        <v>2123784</v>
      </c>
      <c r="H29" s="31"/>
      <c r="I29" s="31"/>
    </row>
    <row r="30" spans="1:7" ht="12.75">
      <c r="A30" s="17"/>
      <c r="B30" s="18" t="s">
        <v>9</v>
      </c>
      <c r="C30" s="22">
        <f aca="true" t="shared" si="1" ref="C30:C36">D30+E30+F30+G30</f>
        <v>100</v>
      </c>
      <c r="D30" s="33">
        <f>ROUND(D29/C29*100,1)</f>
        <v>0.9</v>
      </c>
      <c r="E30" s="33">
        <f>ROUND(E29/C29*100,1)</f>
        <v>6.2</v>
      </c>
      <c r="F30" s="33">
        <f>ROUND(F29/C29*100,1)</f>
        <v>11</v>
      </c>
      <c r="G30" s="23">
        <f>ROUND(G29/C29*100,1)+0.1</f>
        <v>81.89999999999999</v>
      </c>
    </row>
    <row r="31" spans="1:8" ht="12.75">
      <c r="A31" s="11" t="s">
        <v>12</v>
      </c>
      <c r="B31" s="18" t="s">
        <v>8</v>
      </c>
      <c r="C31" s="20">
        <f t="shared" si="1"/>
        <v>969363</v>
      </c>
      <c r="D31" s="32">
        <v>31685</v>
      </c>
      <c r="E31" s="32">
        <f>125202-D31</f>
        <v>93517</v>
      </c>
      <c r="F31" s="32">
        <f>260386-E31-D31</f>
        <v>135184</v>
      </c>
      <c r="G31" s="21">
        <f>969363-D31-E31-F31</f>
        <v>708977</v>
      </c>
      <c r="H31" s="31"/>
    </row>
    <row r="32" spans="1:8" ht="12.75">
      <c r="A32" s="17"/>
      <c r="B32" s="18" t="s">
        <v>9</v>
      </c>
      <c r="C32" s="22">
        <f t="shared" si="1"/>
        <v>99.99999999999999</v>
      </c>
      <c r="D32" s="33">
        <f>ROUND(D31/C31*100,1)</f>
        <v>3.3</v>
      </c>
      <c r="E32" s="33">
        <f>ROUND(E31/C31*100,1)</f>
        <v>9.6</v>
      </c>
      <c r="F32" s="33">
        <f>ROUND(F31/C31*100,1)</f>
        <v>13.9</v>
      </c>
      <c r="G32" s="23">
        <f>ROUND(G31/C31*100,1)+0.1</f>
        <v>73.19999999999999</v>
      </c>
      <c r="H32" s="31"/>
    </row>
    <row r="33" spans="1:8" ht="12.75">
      <c r="A33" s="11" t="s">
        <v>13</v>
      </c>
      <c r="B33" s="18" t="s">
        <v>8</v>
      </c>
      <c r="C33" s="20">
        <f t="shared" si="1"/>
        <v>242871</v>
      </c>
      <c r="D33" s="32">
        <v>1147</v>
      </c>
      <c r="E33" s="32">
        <f>73753-D33</f>
        <v>72606</v>
      </c>
      <c r="F33" s="32">
        <f>108131-E33-D33</f>
        <v>34378</v>
      </c>
      <c r="G33" s="21">
        <f>242871-D33-E33-F33</f>
        <v>134740</v>
      </c>
      <c r="H33" s="31"/>
    </row>
    <row r="34" spans="1:8" ht="12.75">
      <c r="A34" s="11"/>
      <c r="B34" s="24" t="s">
        <v>9</v>
      </c>
      <c r="C34" s="25">
        <f t="shared" si="1"/>
        <v>100</v>
      </c>
      <c r="D34" s="34">
        <f>ROUND(D33/C33*100,1)</f>
        <v>0.5</v>
      </c>
      <c r="E34" s="34">
        <f>ROUND(E33/C33*100,1)</f>
        <v>29.9</v>
      </c>
      <c r="F34" s="34">
        <f>ROUND(F33/C33*100,1)</f>
        <v>14.2</v>
      </c>
      <c r="G34" s="26">
        <f>ROUND(G33/C33*100,1)-0.1</f>
        <v>55.4</v>
      </c>
      <c r="H34" s="31"/>
    </row>
    <row r="35" spans="1:8" ht="12.75">
      <c r="A35" s="27" t="s">
        <v>16</v>
      </c>
      <c r="B35" s="28" t="s">
        <v>8</v>
      </c>
      <c r="C35" s="29">
        <f t="shared" si="1"/>
        <v>92876</v>
      </c>
      <c r="D35" s="35">
        <v>6321</v>
      </c>
      <c r="E35" s="35">
        <f>18802-D35</f>
        <v>12481</v>
      </c>
      <c r="F35" s="35">
        <f>28739-E35-D35</f>
        <v>9937</v>
      </c>
      <c r="G35" s="30">
        <f>92876-D35-E35-F35</f>
        <v>64137</v>
      </c>
      <c r="H35" s="31"/>
    </row>
    <row r="36" spans="1:8" ht="12.75">
      <c r="A36" s="17" t="s">
        <v>17</v>
      </c>
      <c r="B36" s="18" t="s">
        <v>9</v>
      </c>
      <c r="C36" s="22">
        <f t="shared" si="1"/>
        <v>100</v>
      </c>
      <c r="D36" s="33">
        <f>ROUND(D35/C35*100,1)</f>
        <v>6.8</v>
      </c>
      <c r="E36" s="33">
        <f>ROUND(E35/C35*100,1)</f>
        <v>13.4</v>
      </c>
      <c r="F36" s="33">
        <f>ROUND(F35/C35*100,1)</f>
        <v>10.7</v>
      </c>
      <c r="G36" s="23">
        <f>ROUND(G35/C35*100,1)</f>
        <v>69.1</v>
      </c>
      <c r="H36" s="31"/>
    </row>
    <row r="37" spans="1:8" ht="12.75">
      <c r="A37" s="27" t="s">
        <v>18</v>
      </c>
      <c r="B37" s="28" t="s">
        <v>8</v>
      </c>
      <c r="C37" s="29">
        <f>D37+E37+F37+G37</f>
        <v>585</v>
      </c>
      <c r="D37" s="35">
        <v>0</v>
      </c>
      <c r="E37" s="35">
        <f>0-D37</f>
        <v>0</v>
      </c>
      <c r="F37" s="35">
        <f>0-E37-D37</f>
        <v>0</v>
      </c>
      <c r="G37" s="30">
        <f>585-D37-E37-F37</f>
        <v>585</v>
      </c>
      <c r="H37" s="31"/>
    </row>
    <row r="38" spans="1:8" ht="13.5" thickBot="1">
      <c r="A38" s="10" t="s">
        <v>19</v>
      </c>
      <c r="B38" s="7" t="s">
        <v>9</v>
      </c>
      <c r="C38" s="15">
        <f>D38+E38+F38+G38</f>
        <v>100</v>
      </c>
      <c r="D38" s="15">
        <f>ROUND(D37/C37*100,1)</f>
        <v>0</v>
      </c>
      <c r="E38" s="15">
        <f>ROUND(E37/C37*100,1)</f>
        <v>0</v>
      </c>
      <c r="F38" s="15">
        <f>ROUND(F37/C37*100,1)</f>
        <v>0</v>
      </c>
      <c r="G38" s="6">
        <f>ROUND(G37/C37*100,1)</f>
        <v>100</v>
      </c>
      <c r="H38" s="31"/>
    </row>
    <row r="39" ht="12.75">
      <c r="H39" s="31"/>
    </row>
    <row r="40" spans="1:8" ht="15.75">
      <c r="A40" s="3" t="s">
        <v>15</v>
      </c>
      <c r="H40" s="31"/>
    </row>
    <row r="41" ht="13.5" thickBot="1"/>
    <row r="42" spans="1:7" ht="12.75">
      <c r="A42" s="8"/>
      <c r="B42" s="9"/>
      <c r="C42" s="12" t="s">
        <v>21</v>
      </c>
      <c r="D42" s="12"/>
      <c r="E42" s="12"/>
      <c r="F42" s="12"/>
      <c r="G42" s="13"/>
    </row>
    <row r="43" spans="1:9" ht="13.5" thickBot="1">
      <c r="A43" s="10"/>
      <c r="B43" s="7"/>
      <c r="C43" s="14" t="s">
        <v>2</v>
      </c>
      <c r="D43" s="14" t="s">
        <v>3</v>
      </c>
      <c r="E43" s="14" t="s">
        <v>4</v>
      </c>
      <c r="F43" s="14" t="s">
        <v>5</v>
      </c>
      <c r="G43" s="7" t="s">
        <v>6</v>
      </c>
      <c r="I43" s="5"/>
    </row>
    <row r="44" spans="1:9" ht="12.75">
      <c r="A44" s="11" t="s">
        <v>7</v>
      </c>
      <c r="B44" s="18" t="s">
        <v>8</v>
      </c>
      <c r="C44" s="20">
        <f>C47+C49+C51+C53+C55</f>
        <v>15001700</v>
      </c>
      <c r="D44" s="20">
        <f>D47+D49+D51+D53+D55</f>
        <v>2443838</v>
      </c>
      <c r="E44" s="20">
        <f>E47+E49+E51+E53+E55</f>
        <v>3666172</v>
      </c>
      <c r="F44" s="20">
        <f>F47+F49+F51+F53+F55</f>
        <v>3714723</v>
      </c>
      <c r="G44" s="21">
        <f>G47+G49+G51+G53+G55</f>
        <v>5176967</v>
      </c>
      <c r="H44" s="31"/>
      <c r="I44" s="31"/>
    </row>
    <row r="45" spans="1:7" ht="13.5" thickBot="1">
      <c r="A45" s="10"/>
      <c r="B45" s="7" t="s">
        <v>9</v>
      </c>
      <c r="C45" s="15">
        <f>D45+E45+F45+G45</f>
        <v>100</v>
      </c>
      <c r="D45" s="15">
        <f>ROUND(D44/C44*100,1)</f>
        <v>16.3</v>
      </c>
      <c r="E45" s="15">
        <f>ROUND(E44/C44*100,1)</f>
        <v>24.4</v>
      </c>
      <c r="F45" s="15">
        <f>ROUND(F44/C44*100,1)</f>
        <v>24.8</v>
      </c>
      <c r="G45" s="6">
        <f>ROUND(G44/C44*100,1)</f>
        <v>34.5</v>
      </c>
    </row>
    <row r="46" spans="1:8" ht="12.75">
      <c r="A46" s="17" t="s">
        <v>10</v>
      </c>
      <c r="B46" s="18"/>
      <c r="C46" s="19"/>
      <c r="D46" s="19"/>
      <c r="E46" s="19"/>
      <c r="F46" s="19"/>
      <c r="G46" s="18"/>
      <c r="H46" s="31"/>
    </row>
    <row r="47" spans="1:8" ht="12.75">
      <c r="A47" s="11" t="s">
        <v>11</v>
      </c>
      <c r="B47" s="18" t="s">
        <v>8</v>
      </c>
      <c r="C47" s="20">
        <f aca="true" t="shared" si="2" ref="C47:C54">D47+E47+F47+G47</f>
        <v>2225995</v>
      </c>
      <c r="D47" s="32">
        <v>315389</v>
      </c>
      <c r="E47" s="32">
        <f>906496-D47</f>
        <v>591107</v>
      </c>
      <c r="F47" s="32">
        <f>1421276-E47-D47</f>
        <v>514780</v>
      </c>
      <c r="G47" s="21">
        <f>2225995-D47-E47-F47</f>
        <v>804719</v>
      </c>
      <c r="H47" s="31"/>
    </row>
    <row r="48" spans="1:8" ht="12.75">
      <c r="A48" s="17"/>
      <c r="B48" s="18" t="s">
        <v>9</v>
      </c>
      <c r="C48" s="22">
        <f t="shared" si="2"/>
        <v>100</v>
      </c>
      <c r="D48" s="33">
        <f>ROUND(D47/C47*100,1)</f>
        <v>14.2</v>
      </c>
      <c r="E48" s="33">
        <f>ROUND(E47/C47*100,1)</f>
        <v>26.6</v>
      </c>
      <c r="F48" s="33">
        <f>ROUND(F47/C47*100,1)</f>
        <v>23.1</v>
      </c>
      <c r="G48" s="23">
        <f>ROUND(G47/C47*100,1)-0.1</f>
        <v>36.1</v>
      </c>
      <c r="H48" s="31"/>
    </row>
    <row r="49" spans="1:8" ht="12.75">
      <c r="A49" s="11" t="s">
        <v>12</v>
      </c>
      <c r="B49" s="18" t="s">
        <v>8</v>
      </c>
      <c r="C49" s="20">
        <f t="shared" si="2"/>
        <v>7521146</v>
      </c>
      <c r="D49" s="32">
        <v>1223586</v>
      </c>
      <c r="E49" s="32">
        <f>3014275-D49</f>
        <v>1790689</v>
      </c>
      <c r="F49" s="32">
        <f>4894521-E49-D49</f>
        <v>1880246</v>
      </c>
      <c r="G49" s="21">
        <f>7521145+1-D49-E49-F49</f>
        <v>2626625</v>
      </c>
      <c r="H49" s="31"/>
    </row>
    <row r="50" spans="1:8" ht="12.75">
      <c r="A50" s="17"/>
      <c r="B50" s="18" t="s">
        <v>9</v>
      </c>
      <c r="C50" s="22">
        <f t="shared" si="2"/>
        <v>100</v>
      </c>
      <c r="D50" s="33">
        <f>ROUND(D49/C49*100,1)</f>
        <v>16.3</v>
      </c>
      <c r="E50" s="33">
        <f>ROUND(E49/C49*100,1)</f>
        <v>23.8</v>
      </c>
      <c r="F50" s="33">
        <f>ROUND(F49/C49*100,1)</f>
        <v>25</v>
      </c>
      <c r="G50" s="23">
        <f>ROUND(G49/C49*100,1)</f>
        <v>34.9</v>
      </c>
      <c r="H50" s="31"/>
    </row>
    <row r="51" spans="1:8" ht="12.75">
      <c r="A51" s="11" t="s">
        <v>13</v>
      </c>
      <c r="B51" s="18" t="s">
        <v>8</v>
      </c>
      <c r="C51" s="20">
        <f t="shared" si="2"/>
        <v>3821396</v>
      </c>
      <c r="D51" s="32">
        <v>652263</v>
      </c>
      <c r="E51" s="32">
        <f>1605463-D51</f>
        <v>953200</v>
      </c>
      <c r="F51" s="32">
        <f>2570624-E51-D51</f>
        <v>965161</v>
      </c>
      <c r="G51" s="21">
        <f>3821396-D51-E51-F51</f>
        <v>1250772</v>
      </c>
      <c r="H51" s="31"/>
    </row>
    <row r="52" spans="1:8" ht="12.75">
      <c r="A52" s="11"/>
      <c r="B52" s="24" t="s">
        <v>9</v>
      </c>
      <c r="C52" s="25">
        <f t="shared" si="2"/>
        <v>100</v>
      </c>
      <c r="D52" s="34">
        <f>ROUND(D51/C51*100,1)</f>
        <v>17.1</v>
      </c>
      <c r="E52" s="34">
        <f>ROUND(E51/C51*100,1)</f>
        <v>24.9</v>
      </c>
      <c r="F52" s="34">
        <f>ROUND(F51/C51*100,1)</f>
        <v>25.3</v>
      </c>
      <c r="G52" s="26">
        <f>ROUND(G51/C51*100,1)</f>
        <v>32.7</v>
      </c>
      <c r="H52" s="31"/>
    </row>
    <row r="53" spans="1:8" ht="12.75">
      <c r="A53" s="27" t="s">
        <v>16</v>
      </c>
      <c r="B53" s="28" t="s">
        <v>8</v>
      </c>
      <c r="C53" s="29">
        <f t="shared" si="2"/>
        <v>1417731</v>
      </c>
      <c r="D53" s="35">
        <v>250217</v>
      </c>
      <c r="E53" s="35">
        <f>577961-D53</f>
        <v>327744</v>
      </c>
      <c r="F53" s="35">
        <f>928816-E53-D53</f>
        <v>350855</v>
      </c>
      <c r="G53" s="30">
        <f>1417730+1-D53-E53-F53</f>
        <v>488915</v>
      </c>
      <c r="H53" s="31"/>
    </row>
    <row r="54" spans="1:8" ht="12.75">
      <c r="A54" s="17" t="s">
        <v>17</v>
      </c>
      <c r="B54" s="18" t="s">
        <v>9</v>
      </c>
      <c r="C54" s="22">
        <f t="shared" si="2"/>
        <v>100</v>
      </c>
      <c r="D54" s="33">
        <f>ROUND(D53/C53*100,1)</f>
        <v>17.6</v>
      </c>
      <c r="E54" s="33">
        <f>ROUND(E53/C53*100,1)</f>
        <v>23.1</v>
      </c>
      <c r="F54" s="33">
        <f>ROUND(F53/C53*100,1)</f>
        <v>24.7</v>
      </c>
      <c r="G54" s="23">
        <f>ROUND(G53/C53*100,1)+0.1</f>
        <v>34.6</v>
      </c>
      <c r="H54" s="31"/>
    </row>
    <row r="55" spans="1:8" ht="12.75">
      <c r="A55" s="27" t="s">
        <v>18</v>
      </c>
      <c r="B55" s="28" t="s">
        <v>8</v>
      </c>
      <c r="C55" s="29">
        <f>D55+E55+F55+G55</f>
        <v>15432</v>
      </c>
      <c r="D55" s="35">
        <v>2383</v>
      </c>
      <c r="E55" s="35">
        <f>5815-D55</f>
        <v>3432</v>
      </c>
      <c r="F55" s="35">
        <f>9496-E55-D55</f>
        <v>3681</v>
      </c>
      <c r="G55" s="30">
        <f>15431+1-D55-E55-F55</f>
        <v>5936</v>
      </c>
      <c r="H55" s="31"/>
    </row>
    <row r="56" spans="1:7" ht="13.5" thickBot="1">
      <c r="A56" s="10" t="s">
        <v>19</v>
      </c>
      <c r="B56" s="7" t="s">
        <v>9</v>
      </c>
      <c r="C56" s="15">
        <f>D56+E56+F56+G56</f>
        <v>100</v>
      </c>
      <c r="D56" s="15">
        <f>ROUND(D55/C55*100,1)</f>
        <v>15.4</v>
      </c>
      <c r="E56" s="15">
        <f>ROUND(E55/C55*100,1)</f>
        <v>22.2</v>
      </c>
      <c r="F56" s="15">
        <f>ROUND(F55/C55*100,1)</f>
        <v>23.9</v>
      </c>
      <c r="G56" s="6">
        <f>ROUND(G55/C55*100,1)</f>
        <v>38.5</v>
      </c>
    </row>
    <row r="58" ht="12.75">
      <c r="I58" s="5"/>
    </row>
    <row r="59" spans="8:9" ht="12.75">
      <c r="H59" s="31"/>
      <c r="I59" s="31"/>
    </row>
    <row r="61" ht="12.75">
      <c r="H61" s="31"/>
    </row>
    <row r="62" ht="12.75">
      <c r="H62" s="31"/>
    </row>
    <row r="63" ht="12.75">
      <c r="H63" s="31"/>
    </row>
    <row r="64" ht="12.75">
      <c r="H64" s="31"/>
    </row>
    <row r="65" ht="12.75">
      <c r="H65" s="31"/>
    </row>
    <row r="66" ht="12.75">
      <c r="H66" s="31"/>
    </row>
    <row r="67" ht="12.75">
      <c r="H67" s="31"/>
    </row>
    <row r="68" ht="12.75">
      <c r="H68" s="31"/>
    </row>
    <row r="69" ht="12.75">
      <c r="H69" s="31"/>
    </row>
    <row r="70" ht="12.75">
      <c r="H70" s="31"/>
    </row>
  </sheetData>
  <printOptions/>
  <pageMargins left="1.1811023622047245" right="0.3937007874015748" top="0.984251968503937" bottom="0" header="0.5118110236220472" footer="0.5118110236220472"/>
  <pageSetup horizontalDpi="600" verticalDpi="600" orientation="portrait" paperSize="9" r:id="rId1"/>
  <headerFooter alignWithMargins="0">
    <oddHeader>&amp;R&amp;"Arial CE,Tučné"&amp;UPříloha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1999-01-20T12:44:26Z</dcterms:created>
  <cp:category/>
  <cp:version/>
  <cp:contentType/>
  <cp:contentStatus/>
</cp:coreProperties>
</file>