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3575" activeTab="0"/>
  </bookViews>
  <sheets>
    <sheet name="TAB_7_ROZPOCET_bez_nul" sheetId="1" r:id="rId1"/>
  </sheets>
  <definedNames/>
  <calcPr fullCalcOnLoad="1"/>
</workbook>
</file>

<file path=xl/sharedStrings.xml><?xml version="1.0" encoding="utf-8"?>
<sst xmlns="http://schemas.openxmlformats.org/spreadsheetml/2006/main" count="87" uniqueCount="44">
  <si>
    <t>Kapitola:</t>
  </si>
  <si>
    <t>312 - MF</t>
  </si>
  <si>
    <t xml:space="preserve">      Tabulka č. 7</t>
  </si>
  <si>
    <t xml:space="preserve">Výdaje účelově určené na programové financování </t>
  </si>
  <si>
    <t>Období:</t>
  </si>
  <si>
    <t xml:space="preserve">Kapitálové výdaje účelově určené na programové financování </t>
  </si>
  <si>
    <t xml:space="preserve">Běžné výdaje účelově určené na programové financování </t>
  </si>
  <si>
    <t>Výdaje účelově určené na programové financování celkem</t>
  </si>
  <si>
    <t>Název  programu</t>
  </si>
  <si>
    <t>Rozpočet</t>
  </si>
  <si>
    <t>Skutečnost</t>
  </si>
  <si>
    <t>%</t>
  </si>
  <si>
    <t>schválený</t>
  </si>
  <si>
    <t>po změnách</t>
  </si>
  <si>
    <t>plnění</t>
  </si>
  <si>
    <t>z toho:</t>
  </si>
  <si>
    <t xml:space="preserve">z toho: </t>
  </si>
  <si>
    <t>z rozpočtu EU/FM</t>
  </si>
  <si>
    <t>z rozpočtu ČR (národní prostředky)</t>
  </si>
  <si>
    <t>Celkem za všechny  programy</t>
  </si>
  <si>
    <t>(jméno, popřípadě jména, a příjmení, telefon, podpis)</t>
  </si>
  <si>
    <t>rok 2011</t>
  </si>
  <si>
    <t>112V01</t>
  </si>
  <si>
    <t>112V09</t>
  </si>
  <si>
    <t>Výstavba, obnova a provozování Státní pokladny v letech 2007 - 2013</t>
  </si>
  <si>
    <t>112V12</t>
  </si>
  <si>
    <t>Rozvoj a obnova materiálně technické základny územních finančních orgánů</t>
  </si>
  <si>
    <t>112V13</t>
  </si>
  <si>
    <t>112V21</t>
  </si>
  <si>
    <t>Rozvoj a obnova materiálně technického zabezpečení celní správy</t>
  </si>
  <si>
    <t>Kontroloval: Ing. Salinger, 25704 2667</t>
  </si>
  <si>
    <t>Rozvoj a obnova materiálně technické základny systému řízení MF - od r. 2007</t>
  </si>
  <si>
    <t>112V31</t>
  </si>
  <si>
    <t>Rozvoj a obnova materiálně technického zabezpečení Úřadu pro zastupování státu ve věci majetkových (ÚZSVM)</t>
  </si>
  <si>
    <t>Operační program Lidské zdroje a zaměstnanost</t>
  </si>
  <si>
    <t>Integrovaný operační program</t>
  </si>
  <si>
    <t xml:space="preserve">Evidenční číslo programu </t>
  </si>
  <si>
    <t>Pořízení, obnova a provozování ICT územních finančních orgánů na r. 2011 - 2013</t>
  </si>
  <si>
    <t>Operační program Technická pomoc EU</t>
  </si>
  <si>
    <t>Finanční mechanismy Program švýcarsko - české spolupráce</t>
  </si>
  <si>
    <t>z rozpočtu CHCZ</t>
  </si>
  <si>
    <t xml:space="preserve">         List 1</t>
  </si>
  <si>
    <t>Vypracoval : Ing. Dobrovský, 25704 2831</t>
  </si>
  <si>
    <t>Datum: 28. 2. 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</si>
</sst>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10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49" fontId="2" fillId="0" borderId="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4" fontId="2" fillId="0" borderId="9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10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9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0" fontId="3" fillId="0" borderId="1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9" xfId="0" applyNumberFormat="1" applyFont="1" applyFill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/>
    </xf>
    <xf numFmtId="3" fontId="2" fillId="0" borderId="19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2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2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23" xfId="0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49" fontId="2" fillId="0" borderId="1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0" fontId="2" fillId="0" borderId="24" xfId="0" applyFont="1" applyBorder="1" applyAlignment="1">
      <alignment wrapText="1"/>
    </xf>
    <xf numFmtId="0" fontId="5" fillId="0" borderId="24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1" xfId="0" applyNumberFormat="1" applyFont="1" applyBorder="1" applyAlignment="1">
      <alignment vertical="top"/>
    </xf>
    <xf numFmtId="49" fontId="2" fillId="0" borderId="2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21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F1" sqref="F1"/>
    </sheetView>
  </sheetViews>
  <sheetFormatPr defaultColWidth="7.8515625" defaultRowHeight="12.75"/>
  <cols>
    <col min="1" max="1" width="8.00390625" style="1" customWidth="1"/>
    <col min="2" max="2" width="0.5625" style="1" customWidth="1"/>
    <col min="3" max="3" width="8.140625" style="1" customWidth="1"/>
    <col min="4" max="4" width="6.7109375" style="1" customWidth="1"/>
    <col min="5" max="5" width="8.00390625" style="1" customWidth="1"/>
    <col min="6" max="6" width="50.28125" style="1" customWidth="1"/>
    <col min="7" max="7" width="9.8515625" style="1" customWidth="1"/>
    <col min="8" max="8" width="10.421875" style="1" customWidth="1"/>
    <col min="9" max="9" width="13.57421875" style="1" customWidth="1"/>
    <col min="10" max="10" width="7.57421875" style="1" customWidth="1"/>
    <col min="11" max="12" width="10.140625" style="1" customWidth="1"/>
    <col min="13" max="13" width="13.00390625" style="1" customWidth="1"/>
    <col min="14" max="14" width="8.00390625" style="1" customWidth="1"/>
    <col min="15" max="16" width="10.28125" style="1" customWidth="1"/>
    <col min="17" max="17" width="13.421875" style="1" customWidth="1"/>
    <col min="18" max="18" width="7.28125" style="1" customWidth="1"/>
    <col min="19" max="19" width="10.28125" style="1" customWidth="1"/>
    <col min="20" max="20" width="9.00390625" style="1" customWidth="1"/>
    <col min="21" max="16384" width="7.8515625" style="1" customWidth="1"/>
  </cols>
  <sheetData>
    <row r="1" spans="1:18" ht="22.5">
      <c r="A1" s="1" t="s">
        <v>0</v>
      </c>
      <c r="C1" s="28" t="s">
        <v>1</v>
      </c>
      <c r="Q1" s="121" t="s">
        <v>2</v>
      </c>
      <c r="R1" s="121"/>
    </row>
    <row r="2" spans="1:18" s="2" customFormat="1" ht="21" customHeight="1">
      <c r="A2" s="122" t="s">
        <v>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 t="s">
        <v>41</v>
      </c>
      <c r="R2" s="124"/>
    </row>
    <row r="3" spans="1:18" ht="25.5" customHeight="1">
      <c r="A3" s="1" t="s">
        <v>4</v>
      </c>
      <c r="B3" s="3"/>
      <c r="C3" s="27" t="s">
        <v>21</v>
      </c>
      <c r="D3" s="4"/>
      <c r="E3" s="4"/>
      <c r="F3" s="5"/>
      <c r="G3" s="6"/>
      <c r="H3" s="6"/>
      <c r="I3" s="4"/>
      <c r="J3" s="4"/>
      <c r="K3" s="4"/>
      <c r="L3" s="4"/>
      <c r="R3" s="7"/>
    </row>
    <row r="4" spans="1:18" ht="11.25" customHeight="1" thickBot="1">
      <c r="A4" s="8"/>
      <c r="B4" s="8"/>
      <c r="G4" s="9"/>
      <c r="Q4" s="10"/>
      <c r="R4" s="11"/>
    </row>
    <row r="5" spans="1:20" s="20" customFormat="1" ht="13.5" thickBot="1">
      <c r="A5" s="125" t="s">
        <v>36</v>
      </c>
      <c r="B5" s="126"/>
      <c r="C5" s="131" t="s">
        <v>8</v>
      </c>
      <c r="D5" s="132"/>
      <c r="E5" s="132"/>
      <c r="F5" s="133"/>
      <c r="G5" s="137" t="s">
        <v>5</v>
      </c>
      <c r="H5" s="138"/>
      <c r="I5" s="138"/>
      <c r="J5" s="139"/>
      <c r="K5" s="137" t="s">
        <v>6</v>
      </c>
      <c r="L5" s="138"/>
      <c r="M5" s="138"/>
      <c r="N5" s="139"/>
      <c r="O5" s="137" t="s">
        <v>7</v>
      </c>
      <c r="P5" s="138"/>
      <c r="Q5" s="138"/>
      <c r="R5" s="139"/>
      <c r="S5" s="57"/>
      <c r="T5" s="57"/>
    </row>
    <row r="6" spans="1:20" s="20" customFormat="1" ht="13.5" thickBot="1">
      <c r="A6" s="127"/>
      <c r="B6" s="128"/>
      <c r="C6" s="134"/>
      <c r="D6" s="101"/>
      <c r="E6" s="101"/>
      <c r="F6" s="102"/>
      <c r="G6" s="117" t="s">
        <v>9</v>
      </c>
      <c r="H6" s="118"/>
      <c r="I6" s="21" t="s">
        <v>10</v>
      </c>
      <c r="J6" s="22" t="s">
        <v>11</v>
      </c>
      <c r="K6" s="117" t="s">
        <v>9</v>
      </c>
      <c r="L6" s="118"/>
      <c r="M6" s="21" t="s">
        <v>10</v>
      </c>
      <c r="N6" s="22" t="s">
        <v>11</v>
      </c>
      <c r="O6" s="117" t="s">
        <v>9</v>
      </c>
      <c r="P6" s="118"/>
      <c r="Q6" s="21" t="s">
        <v>10</v>
      </c>
      <c r="R6" s="22" t="s">
        <v>11</v>
      </c>
      <c r="S6" s="57"/>
      <c r="T6" s="57"/>
    </row>
    <row r="7" spans="1:20" s="20" customFormat="1" ht="13.5" thickBot="1">
      <c r="A7" s="129"/>
      <c r="B7" s="130"/>
      <c r="C7" s="103"/>
      <c r="D7" s="135"/>
      <c r="E7" s="135"/>
      <c r="F7" s="136"/>
      <c r="G7" s="23" t="s">
        <v>12</v>
      </c>
      <c r="H7" s="24" t="s">
        <v>13</v>
      </c>
      <c r="I7" s="25"/>
      <c r="J7" s="26" t="s">
        <v>14</v>
      </c>
      <c r="K7" s="55" t="s">
        <v>12</v>
      </c>
      <c r="L7" s="51" t="s">
        <v>13</v>
      </c>
      <c r="M7" s="51"/>
      <c r="N7" s="52" t="s">
        <v>14</v>
      </c>
      <c r="O7" s="23" t="s">
        <v>12</v>
      </c>
      <c r="P7" s="24" t="s">
        <v>13</v>
      </c>
      <c r="Q7" s="25"/>
      <c r="R7" s="26" t="s">
        <v>14</v>
      </c>
      <c r="S7" s="57"/>
      <c r="T7" s="57"/>
    </row>
    <row r="8" spans="1:20" ht="15.75">
      <c r="A8" s="119" t="s">
        <v>22</v>
      </c>
      <c r="B8" s="120"/>
      <c r="C8" s="14" t="s">
        <v>31</v>
      </c>
      <c r="D8" s="15"/>
      <c r="E8" s="15"/>
      <c r="F8" s="16"/>
      <c r="G8" s="80">
        <v>105434</v>
      </c>
      <c r="H8" s="80">
        <v>155929</v>
      </c>
      <c r="I8" s="61">
        <v>132549.46</v>
      </c>
      <c r="J8" s="62">
        <f>I8/H8*100</f>
        <v>85.00629132489786</v>
      </c>
      <c r="K8" s="86">
        <v>321459</v>
      </c>
      <c r="L8" s="87">
        <v>547491</v>
      </c>
      <c r="M8" s="63">
        <v>520418.91</v>
      </c>
      <c r="N8" s="64">
        <f>M8/L8*100</f>
        <v>95.05524474374921</v>
      </c>
      <c r="O8" s="95">
        <f>G8+K8</f>
        <v>426893</v>
      </c>
      <c r="P8" s="96">
        <f>H8+L8</f>
        <v>703420</v>
      </c>
      <c r="Q8" s="65">
        <f>I8+M8</f>
        <v>652968.37</v>
      </c>
      <c r="R8" s="66">
        <f>Q8/P8*100</f>
        <v>92.82766625913395</v>
      </c>
      <c r="S8" s="58"/>
      <c r="T8" s="58"/>
    </row>
    <row r="9" spans="1:20" ht="15.75">
      <c r="A9" s="49"/>
      <c r="B9" s="50"/>
      <c r="C9" s="14"/>
      <c r="D9" s="30" t="s">
        <v>15</v>
      </c>
      <c r="E9" s="15" t="s">
        <v>38</v>
      </c>
      <c r="F9" s="16"/>
      <c r="G9" s="80">
        <f>+G10+G11</f>
        <v>4200</v>
      </c>
      <c r="H9" s="80">
        <f>+H10+H11</f>
        <v>4200</v>
      </c>
      <c r="I9" s="60">
        <f>+I10+I11</f>
        <v>3369.98</v>
      </c>
      <c r="J9" s="62">
        <f aca="true" t="shared" si="0" ref="J9:J38">I9/H9*100</f>
        <v>80.23761904761905</v>
      </c>
      <c r="K9" s="88">
        <f>+K10+K11</f>
        <v>2000</v>
      </c>
      <c r="L9" s="89">
        <f>+L10+L11</f>
        <v>2000</v>
      </c>
      <c r="M9" s="67">
        <f>+M10+M11</f>
        <v>2435.5800000000004</v>
      </c>
      <c r="N9" s="64">
        <f aca="true" t="shared" si="1" ref="N9:N38">M9/L9*100</f>
        <v>121.77900000000001</v>
      </c>
      <c r="O9" s="97">
        <f aca="true" t="shared" si="2" ref="O9:Q17">G9+K9</f>
        <v>6200</v>
      </c>
      <c r="P9" s="89">
        <f t="shared" si="2"/>
        <v>6200</v>
      </c>
      <c r="Q9" s="69">
        <f t="shared" si="2"/>
        <v>5805.56</v>
      </c>
      <c r="R9" s="68">
        <f aca="true" t="shared" si="3" ref="R9:R38">Q9/P9*100</f>
        <v>93.63806451612903</v>
      </c>
      <c r="S9" s="58"/>
      <c r="T9" s="58"/>
    </row>
    <row r="10" spans="1:20" ht="15.75">
      <c r="A10" s="49"/>
      <c r="B10" s="50"/>
      <c r="C10" s="14"/>
      <c r="D10" s="15"/>
      <c r="E10" s="30" t="s">
        <v>16</v>
      </c>
      <c r="F10" s="16" t="s">
        <v>17</v>
      </c>
      <c r="G10" s="80">
        <f>2295+1275</f>
        <v>3570</v>
      </c>
      <c r="H10" s="80">
        <f>2295+1275</f>
        <v>3570</v>
      </c>
      <c r="I10" s="69">
        <f>2116.23+748.25</f>
        <v>2864.48</v>
      </c>
      <c r="J10" s="62">
        <f t="shared" si="0"/>
        <v>80.2375350140056</v>
      </c>
      <c r="K10" s="88">
        <f>425+1275</f>
        <v>1700</v>
      </c>
      <c r="L10" s="89">
        <f>425+1275</f>
        <v>1700</v>
      </c>
      <c r="M10" s="67">
        <f>850.35+585.97+633.92</f>
        <v>2070.2400000000002</v>
      </c>
      <c r="N10" s="64">
        <f t="shared" si="1"/>
        <v>121.77882352941178</v>
      </c>
      <c r="O10" s="97">
        <f t="shared" si="2"/>
        <v>5270</v>
      </c>
      <c r="P10" s="89">
        <f t="shared" si="2"/>
        <v>5270</v>
      </c>
      <c r="Q10" s="69">
        <f t="shared" si="2"/>
        <v>4934.72</v>
      </c>
      <c r="R10" s="68">
        <f t="shared" si="3"/>
        <v>93.63795066413662</v>
      </c>
      <c r="S10" s="58"/>
      <c r="T10" s="59"/>
    </row>
    <row r="11" spans="1:20" ht="15.75">
      <c r="A11" s="49"/>
      <c r="B11" s="50"/>
      <c r="C11" s="14"/>
      <c r="D11" s="15"/>
      <c r="E11" s="15"/>
      <c r="F11" s="16" t="s">
        <v>18</v>
      </c>
      <c r="G11" s="80">
        <f>405+225</f>
        <v>630</v>
      </c>
      <c r="H11" s="80">
        <f>405+225</f>
        <v>630</v>
      </c>
      <c r="I11" s="69">
        <f>373.46+132.04</f>
        <v>505.5</v>
      </c>
      <c r="J11" s="62">
        <f t="shared" si="0"/>
        <v>80.23809523809524</v>
      </c>
      <c r="K11" s="88">
        <f>75+225</f>
        <v>300</v>
      </c>
      <c r="L11" s="89">
        <f>75+225</f>
        <v>300</v>
      </c>
      <c r="M11" s="67">
        <f>150.06+111.87+103.41</f>
        <v>365.34000000000003</v>
      </c>
      <c r="N11" s="64">
        <f t="shared" si="1"/>
        <v>121.78000000000002</v>
      </c>
      <c r="O11" s="97">
        <f t="shared" si="2"/>
        <v>930</v>
      </c>
      <c r="P11" s="89">
        <f t="shared" si="2"/>
        <v>930</v>
      </c>
      <c r="Q11" s="69">
        <f t="shared" si="2"/>
        <v>870.84</v>
      </c>
      <c r="R11" s="68">
        <f t="shared" si="3"/>
        <v>93.63870967741936</v>
      </c>
      <c r="S11" s="58"/>
      <c r="T11" s="59"/>
    </row>
    <row r="12" spans="1:20" ht="15.75">
      <c r="A12" s="49"/>
      <c r="B12" s="50"/>
      <c r="C12" s="14"/>
      <c r="D12" s="30" t="s">
        <v>15</v>
      </c>
      <c r="E12" s="15" t="s">
        <v>34</v>
      </c>
      <c r="F12" s="16"/>
      <c r="G12" s="80">
        <f>+G13+G14</f>
        <v>6822</v>
      </c>
      <c r="H12" s="80"/>
      <c r="I12" s="60"/>
      <c r="J12" s="62"/>
      <c r="K12" s="88">
        <f>+K13+K14</f>
        <v>5069</v>
      </c>
      <c r="L12" s="89">
        <f>+L13+L14</f>
        <v>11547</v>
      </c>
      <c r="M12" s="67">
        <f>+M13+M14</f>
        <v>2703.31</v>
      </c>
      <c r="N12" s="64">
        <f t="shared" si="1"/>
        <v>23.411362258595307</v>
      </c>
      <c r="O12" s="97">
        <f t="shared" si="2"/>
        <v>11891</v>
      </c>
      <c r="P12" s="89">
        <f t="shared" si="2"/>
        <v>11547</v>
      </c>
      <c r="Q12" s="69">
        <f t="shared" si="2"/>
        <v>2703.31</v>
      </c>
      <c r="R12" s="68">
        <f t="shared" si="3"/>
        <v>23.411362258595307</v>
      </c>
      <c r="S12" s="58"/>
      <c r="T12" s="59"/>
    </row>
    <row r="13" spans="1:20" ht="15.75">
      <c r="A13" s="49"/>
      <c r="B13" s="50"/>
      <c r="C13" s="14"/>
      <c r="D13" s="15"/>
      <c r="E13" s="30" t="s">
        <v>16</v>
      </c>
      <c r="F13" s="16" t="s">
        <v>17</v>
      </c>
      <c r="G13" s="80">
        <v>6822</v>
      </c>
      <c r="H13" s="80"/>
      <c r="I13" s="69"/>
      <c r="J13" s="62"/>
      <c r="K13" s="88">
        <f>3285</f>
        <v>3285</v>
      </c>
      <c r="L13" s="89">
        <v>9816</v>
      </c>
      <c r="M13" s="67">
        <f>61.02+2177.29+59.5</f>
        <v>2297.81</v>
      </c>
      <c r="N13" s="64">
        <f t="shared" si="1"/>
        <v>23.408822330888345</v>
      </c>
      <c r="O13" s="97">
        <f t="shared" si="2"/>
        <v>10107</v>
      </c>
      <c r="P13" s="89">
        <f t="shared" si="2"/>
        <v>9816</v>
      </c>
      <c r="Q13" s="69">
        <f t="shared" si="2"/>
        <v>2297.81</v>
      </c>
      <c r="R13" s="68">
        <f t="shared" si="3"/>
        <v>23.408822330888345</v>
      </c>
      <c r="S13" s="58"/>
      <c r="T13" s="59"/>
    </row>
    <row r="14" spans="1:20" ht="15.75">
      <c r="A14" s="49"/>
      <c r="B14" s="50"/>
      <c r="C14" s="14"/>
      <c r="D14" s="15"/>
      <c r="E14" s="15"/>
      <c r="F14" s="16" t="s">
        <v>18</v>
      </c>
      <c r="G14" s="80"/>
      <c r="H14" s="80"/>
      <c r="I14" s="69"/>
      <c r="J14" s="62"/>
      <c r="K14" s="88">
        <f>580+1204</f>
        <v>1784</v>
      </c>
      <c r="L14" s="89">
        <f>516+11+1204</f>
        <v>1731</v>
      </c>
      <c r="M14" s="67">
        <f>10.77+384.23+10.5</f>
        <v>405.5</v>
      </c>
      <c r="N14" s="64">
        <f t="shared" si="1"/>
        <v>23.42576545349509</v>
      </c>
      <c r="O14" s="97">
        <f t="shared" si="2"/>
        <v>1784</v>
      </c>
      <c r="P14" s="89">
        <f t="shared" si="2"/>
        <v>1731</v>
      </c>
      <c r="Q14" s="69">
        <f t="shared" si="2"/>
        <v>405.5</v>
      </c>
      <c r="R14" s="70">
        <f t="shared" si="3"/>
        <v>23.42576545349509</v>
      </c>
      <c r="S14" s="58"/>
      <c r="T14" s="59"/>
    </row>
    <row r="15" spans="1:20" ht="15.75">
      <c r="A15" s="49"/>
      <c r="B15" s="50"/>
      <c r="C15" s="14"/>
      <c r="D15" s="30" t="s">
        <v>15</v>
      </c>
      <c r="E15" s="15" t="s">
        <v>35</v>
      </c>
      <c r="F15" s="16"/>
      <c r="G15" s="80">
        <f>+G16+G17</f>
        <v>19320</v>
      </c>
      <c r="H15" s="80">
        <f>+H16+H17</f>
        <v>18364</v>
      </c>
      <c r="I15" s="60">
        <f>+I16+I17</f>
        <v>18360</v>
      </c>
      <c r="J15" s="62">
        <f t="shared" si="0"/>
        <v>99.9782182531039</v>
      </c>
      <c r="K15" s="88">
        <f>+K16+K17</f>
        <v>0</v>
      </c>
      <c r="L15" s="89">
        <f>+L16+L17</f>
        <v>956</v>
      </c>
      <c r="M15" s="67">
        <f>+M16+M17</f>
        <v>955.84</v>
      </c>
      <c r="N15" s="64">
        <f t="shared" si="1"/>
        <v>99.98326359832636</v>
      </c>
      <c r="O15" s="97">
        <f t="shared" si="2"/>
        <v>19320</v>
      </c>
      <c r="P15" s="89">
        <f t="shared" si="2"/>
        <v>19320</v>
      </c>
      <c r="Q15" s="69">
        <f t="shared" si="2"/>
        <v>19315.84</v>
      </c>
      <c r="R15" s="70">
        <f t="shared" si="3"/>
        <v>99.97846790890269</v>
      </c>
      <c r="T15" s="56"/>
    </row>
    <row r="16" spans="1:20" ht="15.75">
      <c r="A16" s="49"/>
      <c r="B16" s="50"/>
      <c r="C16" s="14"/>
      <c r="D16" s="15"/>
      <c r="E16" s="30" t="s">
        <v>16</v>
      </c>
      <c r="F16" s="16" t="s">
        <v>17</v>
      </c>
      <c r="G16" s="80">
        <v>16422</v>
      </c>
      <c r="H16" s="80">
        <v>15610</v>
      </c>
      <c r="I16" s="69">
        <v>15606</v>
      </c>
      <c r="J16" s="62">
        <f t="shared" si="0"/>
        <v>99.97437540038437</v>
      </c>
      <c r="K16" s="88"/>
      <c r="L16" s="89">
        <f>357+442+13</f>
        <v>812</v>
      </c>
      <c r="M16" s="67">
        <f>357+441.86+13</f>
        <v>811.86</v>
      </c>
      <c r="N16" s="64">
        <f t="shared" si="1"/>
        <v>99.98275862068967</v>
      </c>
      <c r="O16" s="97">
        <f t="shared" si="2"/>
        <v>16422</v>
      </c>
      <c r="P16" s="89">
        <f t="shared" si="2"/>
        <v>16422</v>
      </c>
      <c r="Q16" s="69">
        <f t="shared" si="2"/>
        <v>16417.86</v>
      </c>
      <c r="R16" s="70">
        <f t="shared" si="3"/>
        <v>99.97478991596638</v>
      </c>
      <c r="T16" s="56"/>
    </row>
    <row r="17" spans="1:18" ht="15.75">
      <c r="A17" s="49"/>
      <c r="B17" s="50"/>
      <c r="C17" s="14"/>
      <c r="D17" s="15"/>
      <c r="E17" s="15"/>
      <c r="F17" s="16" t="s">
        <v>18</v>
      </c>
      <c r="G17" s="80">
        <v>2898</v>
      </c>
      <c r="H17" s="80">
        <v>2754</v>
      </c>
      <c r="I17" s="69">
        <v>2754</v>
      </c>
      <c r="J17" s="62">
        <f t="shared" si="0"/>
        <v>100</v>
      </c>
      <c r="K17" s="88"/>
      <c r="L17" s="89">
        <f>63+78+3</f>
        <v>144</v>
      </c>
      <c r="M17" s="67">
        <f>63+77.98+3</f>
        <v>143.98000000000002</v>
      </c>
      <c r="N17" s="64">
        <f t="shared" si="1"/>
        <v>99.98611111111111</v>
      </c>
      <c r="O17" s="97">
        <f t="shared" si="2"/>
        <v>2898</v>
      </c>
      <c r="P17" s="89">
        <f t="shared" si="2"/>
        <v>2898</v>
      </c>
      <c r="Q17" s="69">
        <f t="shared" si="2"/>
        <v>2897.98</v>
      </c>
      <c r="R17" s="70">
        <f t="shared" si="3"/>
        <v>99.99930986887509</v>
      </c>
    </row>
    <row r="18" spans="1:18" ht="15.75">
      <c r="A18" s="32"/>
      <c r="B18" s="33"/>
      <c r="C18" s="14"/>
      <c r="D18" s="30" t="s">
        <v>15</v>
      </c>
      <c r="E18" s="15" t="s">
        <v>39</v>
      </c>
      <c r="F18" s="16"/>
      <c r="G18" s="80">
        <f>+G19+G20</f>
        <v>0</v>
      </c>
      <c r="H18" s="80">
        <f>+H19+H20</f>
        <v>131</v>
      </c>
      <c r="I18" s="60">
        <f>+I19+I20</f>
        <v>176.22</v>
      </c>
      <c r="J18" s="62">
        <f t="shared" si="0"/>
        <v>134.51908396946567</v>
      </c>
      <c r="K18" s="88"/>
      <c r="L18" s="89"/>
      <c r="M18" s="67"/>
      <c r="N18" s="71"/>
      <c r="O18" s="98">
        <f>+G18+K18</f>
        <v>0</v>
      </c>
      <c r="P18" s="89">
        <f>+H18+L18</f>
        <v>131</v>
      </c>
      <c r="Q18" s="72">
        <f>+I18+M18</f>
        <v>176.22</v>
      </c>
      <c r="R18" s="70">
        <f t="shared" si="3"/>
        <v>134.51908396946567</v>
      </c>
    </row>
    <row r="19" spans="1:18" ht="15.75">
      <c r="A19" s="18"/>
      <c r="B19" s="29"/>
      <c r="C19" s="14"/>
      <c r="D19" s="15"/>
      <c r="E19" s="30" t="s">
        <v>16</v>
      </c>
      <c r="F19" s="16" t="s">
        <v>40</v>
      </c>
      <c r="G19" s="80"/>
      <c r="H19" s="80">
        <f>111</f>
        <v>111</v>
      </c>
      <c r="I19" s="67">
        <f>107.56+42.23</f>
        <v>149.79</v>
      </c>
      <c r="J19" s="62">
        <f t="shared" si="0"/>
        <v>134.94594594594594</v>
      </c>
      <c r="K19" s="88"/>
      <c r="L19" s="89"/>
      <c r="M19" s="67"/>
      <c r="N19" s="71"/>
      <c r="O19" s="98">
        <f aca="true" t="shared" si="4" ref="O19:Q38">+G19+K19</f>
        <v>0</v>
      </c>
      <c r="P19" s="89">
        <f t="shared" si="4"/>
        <v>111</v>
      </c>
      <c r="Q19" s="72">
        <f t="shared" si="4"/>
        <v>149.79</v>
      </c>
      <c r="R19" s="70">
        <f t="shared" si="3"/>
        <v>134.94594594594594</v>
      </c>
    </row>
    <row r="20" spans="1:18" ht="15.75">
      <c r="A20" s="18"/>
      <c r="B20" s="29"/>
      <c r="C20" s="14"/>
      <c r="D20" s="15"/>
      <c r="E20" s="15"/>
      <c r="F20" s="16" t="s">
        <v>18</v>
      </c>
      <c r="G20" s="80"/>
      <c r="H20" s="80">
        <f>20</f>
        <v>20</v>
      </c>
      <c r="I20" s="67">
        <f>18.92+7.51</f>
        <v>26.43</v>
      </c>
      <c r="J20" s="62">
        <f t="shared" si="0"/>
        <v>132.14999999999998</v>
      </c>
      <c r="K20" s="88"/>
      <c r="L20" s="89"/>
      <c r="M20" s="67"/>
      <c r="N20" s="71"/>
      <c r="O20" s="98">
        <f t="shared" si="4"/>
        <v>0</v>
      </c>
      <c r="P20" s="89">
        <f t="shared" si="4"/>
        <v>20</v>
      </c>
      <c r="Q20" s="72">
        <f t="shared" si="4"/>
        <v>26.43</v>
      </c>
      <c r="R20" s="70">
        <f t="shared" si="3"/>
        <v>132.14999999999998</v>
      </c>
    </row>
    <row r="21" spans="1:19" ht="15.75">
      <c r="A21" s="111" t="s">
        <v>23</v>
      </c>
      <c r="B21" s="112"/>
      <c r="C21" s="14" t="s">
        <v>24</v>
      </c>
      <c r="D21" s="15"/>
      <c r="E21" s="15"/>
      <c r="F21" s="16"/>
      <c r="G21" s="81">
        <v>142197</v>
      </c>
      <c r="H21" s="81">
        <v>439712</v>
      </c>
      <c r="I21" s="37">
        <v>559843.73</v>
      </c>
      <c r="J21" s="36">
        <f t="shared" si="0"/>
        <v>127.32054844989446</v>
      </c>
      <c r="K21" s="90">
        <v>256794</v>
      </c>
      <c r="L21" s="91">
        <v>362707</v>
      </c>
      <c r="M21" s="37">
        <v>299380.78</v>
      </c>
      <c r="N21" s="53">
        <f t="shared" si="1"/>
        <v>82.54066781175992</v>
      </c>
      <c r="O21" s="99">
        <f t="shared" si="4"/>
        <v>398991</v>
      </c>
      <c r="P21" s="91">
        <f t="shared" si="4"/>
        <v>802419</v>
      </c>
      <c r="Q21" s="38">
        <f t="shared" si="4"/>
        <v>859224.51</v>
      </c>
      <c r="R21" s="39">
        <f t="shared" si="3"/>
        <v>107.07928276872806</v>
      </c>
      <c r="S21" s="56"/>
    </row>
    <row r="22" spans="1:18" ht="15.75">
      <c r="A22" s="111" t="s">
        <v>25</v>
      </c>
      <c r="B22" s="112"/>
      <c r="C22" s="14" t="s">
        <v>26</v>
      </c>
      <c r="D22" s="15"/>
      <c r="E22" s="15"/>
      <c r="F22" s="16"/>
      <c r="G22" s="81">
        <v>26600</v>
      </c>
      <c r="H22" s="81">
        <v>209290</v>
      </c>
      <c r="I22" s="37">
        <v>176180.04</v>
      </c>
      <c r="J22" s="36">
        <f t="shared" si="0"/>
        <v>84.17986525873191</v>
      </c>
      <c r="K22" s="90"/>
      <c r="L22" s="91"/>
      <c r="M22" s="37"/>
      <c r="N22" s="53"/>
      <c r="O22" s="99">
        <f t="shared" si="4"/>
        <v>26600</v>
      </c>
      <c r="P22" s="91">
        <f t="shared" si="4"/>
        <v>209290</v>
      </c>
      <c r="Q22" s="38">
        <f t="shared" si="4"/>
        <v>176180.04</v>
      </c>
      <c r="R22" s="39">
        <f t="shared" si="3"/>
        <v>84.17986525873191</v>
      </c>
    </row>
    <row r="23" spans="1:18" ht="15.75">
      <c r="A23" s="111" t="s">
        <v>27</v>
      </c>
      <c r="B23" s="112"/>
      <c r="C23" s="14" t="s">
        <v>37</v>
      </c>
      <c r="D23" s="15"/>
      <c r="E23" s="17"/>
      <c r="F23" s="19"/>
      <c r="G23" s="81">
        <v>185816</v>
      </c>
      <c r="H23" s="81">
        <v>720164</v>
      </c>
      <c r="I23" s="37">
        <v>610611.78</v>
      </c>
      <c r="J23" s="36">
        <f t="shared" si="0"/>
        <v>84.78787887203471</v>
      </c>
      <c r="K23" s="90">
        <v>366363</v>
      </c>
      <c r="L23" s="91">
        <v>416006</v>
      </c>
      <c r="M23" s="37">
        <v>402211.25</v>
      </c>
      <c r="N23" s="53">
        <f t="shared" si="1"/>
        <v>96.68400215381509</v>
      </c>
      <c r="O23" s="99">
        <f t="shared" si="4"/>
        <v>552179</v>
      </c>
      <c r="P23" s="91">
        <f t="shared" si="4"/>
        <v>1136170</v>
      </c>
      <c r="Q23" s="38">
        <f t="shared" si="4"/>
        <v>1012823.03</v>
      </c>
      <c r="R23" s="39">
        <f t="shared" si="3"/>
        <v>89.14361671228778</v>
      </c>
    </row>
    <row r="24" spans="1:18" ht="15.75">
      <c r="A24" s="111"/>
      <c r="B24" s="112"/>
      <c r="C24" s="14"/>
      <c r="D24" s="30" t="s">
        <v>15</v>
      </c>
      <c r="E24" s="15" t="s">
        <v>34</v>
      </c>
      <c r="F24" s="16"/>
      <c r="G24" s="81">
        <v>76000</v>
      </c>
      <c r="H24" s="81">
        <v>73916</v>
      </c>
      <c r="I24" s="37"/>
      <c r="J24" s="36"/>
      <c r="K24" s="90"/>
      <c r="L24" s="91"/>
      <c r="M24" s="37"/>
      <c r="N24" s="53"/>
      <c r="O24" s="99">
        <f t="shared" si="4"/>
        <v>76000</v>
      </c>
      <c r="P24" s="91">
        <f t="shared" si="4"/>
        <v>73916</v>
      </c>
      <c r="Q24" s="38"/>
      <c r="R24" s="39"/>
    </row>
    <row r="25" spans="1:18" ht="15.75">
      <c r="A25" s="111"/>
      <c r="B25" s="112"/>
      <c r="C25" s="14"/>
      <c r="D25" s="15"/>
      <c r="E25" s="30" t="s">
        <v>16</v>
      </c>
      <c r="F25" s="16" t="s">
        <v>17</v>
      </c>
      <c r="G25" s="81">
        <v>64600</v>
      </c>
      <c r="H25" s="81">
        <v>62829</v>
      </c>
      <c r="I25" s="37"/>
      <c r="J25" s="36"/>
      <c r="K25" s="90"/>
      <c r="L25" s="91"/>
      <c r="M25" s="37"/>
      <c r="N25" s="53"/>
      <c r="O25" s="99">
        <f t="shared" si="4"/>
        <v>64600</v>
      </c>
      <c r="P25" s="91">
        <f t="shared" si="4"/>
        <v>62829</v>
      </c>
      <c r="Q25" s="38"/>
      <c r="R25" s="39"/>
    </row>
    <row r="26" spans="1:18" ht="15.75">
      <c r="A26" s="111"/>
      <c r="B26" s="112"/>
      <c r="C26" s="14"/>
      <c r="D26" s="15"/>
      <c r="E26" s="15"/>
      <c r="F26" s="16" t="s">
        <v>18</v>
      </c>
      <c r="G26" s="81">
        <v>11400</v>
      </c>
      <c r="H26" s="81">
        <v>11087</v>
      </c>
      <c r="I26" s="37"/>
      <c r="J26" s="36"/>
      <c r="K26" s="90"/>
      <c r="L26" s="91"/>
      <c r="M26" s="37"/>
      <c r="N26" s="53"/>
      <c r="O26" s="99">
        <f t="shared" si="4"/>
        <v>11400</v>
      </c>
      <c r="P26" s="91">
        <f t="shared" si="4"/>
        <v>11087</v>
      </c>
      <c r="Q26" s="38"/>
      <c r="R26" s="39"/>
    </row>
    <row r="27" spans="1:18" ht="15.75">
      <c r="A27" s="111" t="s">
        <v>28</v>
      </c>
      <c r="B27" s="112"/>
      <c r="C27" s="14" t="s">
        <v>29</v>
      </c>
      <c r="D27" s="15"/>
      <c r="E27" s="15"/>
      <c r="F27" s="16"/>
      <c r="G27" s="81">
        <v>164332</v>
      </c>
      <c r="H27" s="81">
        <v>158782</v>
      </c>
      <c r="I27" s="37">
        <v>127377.63</v>
      </c>
      <c r="J27" s="36">
        <f t="shared" si="0"/>
        <v>80.22170649066015</v>
      </c>
      <c r="K27" s="90">
        <v>152249</v>
      </c>
      <c r="L27" s="91">
        <v>158007</v>
      </c>
      <c r="M27" s="37">
        <v>162654.91</v>
      </c>
      <c r="N27" s="53">
        <f t="shared" si="1"/>
        <v>102.94158486649326</v>
      </c>
      <c r="O27" s="99">
        <f t="shared" si="4"/>
        <v>316581</v>
      </c>
      <c r="P27" s="91">
        <f t="shared" si="4"/>
        <v>316789</v>
      </c>
      <c r="Q27" s="38">
        <f t="shared" si="4"/>
        <v>290032.54000000004</v>
      </c>
      <c r="R27" s="39">
        <f t="shared" si="3"/>
        <v>91.55385445833032</v>
      </c>
    </row>
    <row r="28" spans="1:18" ht="15.75">
      <c r="A28" s="115"/>
      <c r="B28" s="116"/>
      <c r="C28" s="14"/>
      <c r="D28" s="30" t="s">
        <v>15</v>
      </c>
      <c r="E28" s="15" t="s">
        <v>35</v>
      </c>
      <c r="F28" s="16"/>
      <c r="G28" s="81">
        <v>50857</v>
      </c>
      <c r="H28" s="81">
        <v>50857</v>
      </c>
      <c r="I28" s="37">
        <v>22372.26</v>
      </c>
      <c r="J28" s="36">
        <f t="shared" si="0"/>
        <v>43.990522445287766</v>
      </c>
      <c r="K28" s="90">
        <v>1992</v>
      </c>
      <c r="L28" s="91">
        <v>1992</v>
      </c>
      <c r="M28" s="37">
        <v>800.28</v>
      </c>
      <c r="N28" s="53">
        <f t="shared" si="1"/>
        <v>40.17469879518072</v>
      </c>
      <c r="O28" s="99">
        <f t="shared" si="4"/>
        <v>52849</v>
      </c>
      <c r="P28" s="91">
        <f t="shared" si="4"/>
        <v>52849</v>
      </c>
      <c r="Q28" s="38">
        <f t="shared" si="4"/>
        <v>23172.539999999997</v>
      </c>
      <c r="R28" s="39">
        <f t="shared" si="3"/>
        <v>43.846695301708635</v>
      </c>
    </row>
    <row r="29" spans="1:18" ht="15.75">
      <c r="A29" s="111"/>
      <c r="B29" s="112"/>
      <c r="C29" s="14"/>
      <c r="D29" s="15"/>
      <c r="E29" s="30" t="s">
        <v>16</v>
      </c>
      <c r="F29" s="16" t="s">
        <v>17</v>
      </c>
      <c r="G29" s="81">
        <v>43228</v>
      </c>
      <c r="H29" s="81">
        <v>43228</v>
      </c>
      <c r="I29" s="37">
        <v>17066.35</v>
      </c>
      <c r="J29" s="36">
        <f t="shared" si="0"/>
        <v>39.47985102248543</v>
      </c>
      <c r="K29" s="90">
        <v>1693</v>
      </c>
      <c r="L29" s="91">
        <v>1693</v>
      </c>
      <c r="M29" s="37">
        <v>680.22</v>
      </c>
      <c r="N29" s="53">
        <f t="shared" si="1"/>
        <v>40.17838157117543</v>
      </c>
      <c r="O29" s="99">
        <f t="shared" si="4"/>
        <v>44921</v>
      </c>
      <c r="P29" s="91">
        <f t="shared" si="4"/>
        <v>44921</v>
      </c>
      <c r="Q29" s="38">
        <f t="shared" si="4"/>
        <v>17746.57</v>
      </c>
      <c r="R29" s="39">
        <f t="shared" si="3"/>
        <v>39.50617751163153</v>
      </c>
    </row>
    <row r="30" spans="1:18" ht="15.75">
      <c r="A30" s="111"/>
      <c r="B30" s="112"/>
      <c r="C30" s="14"/>
      <c r="D30" s="15"/>
      <c r="E30" s="15"/>
      <c r="F30" s="16" t="s">
        <v>18</v>
      </c>
      <c r="G30" s="81">
        <v>7629</v>
      </c>
      <c r="H30" s="81">
        <v>7629</v>
      </c>
      <c r="I30" s="37">
        <v>5305.91</v>
      </c>
      <c r="J30" s="36">
        <f t="shared" si="0"/>
        <v>69.54922008126884</v>
      </c>
      <c r="K30" s="90">
        <v>299</v>
      </c>
      <c r="L30" s="91">
        <v>299</v>
      </c>
      <c r="M30" s="37">
        <v>120.06</v>
      </c>
      <c r="N30" s="53">
        <f t="shared" si="1"/>
        <v>40.15384615384615</v>
      </c>
      <c r="O30" s="99">
        <f t="shared" si="4"/>
        <v>7928</v>
      </c>
      <c r="P30" s="91">
        <f t="shared" si="4"/>
        <v>7928</v>
      </c>
      <c r="Q30" s="38">
        <f t="shared" si="4"/>
        <v>5425.97</v>
      </c>
      <c r="R30" s="39">
        <f t="shared" si="3"/>
        <v>68.44059031281535</v>
      </c>
    </row>
    <row r="31" spans="1:18" ht="15.75">
      <c r="A31" s="111"/>
      <c r="B31" s="112"/>
      <c r="C31" s="14"/>
      <c r="D31" s="15"/>
      <c r="E31" s="15" t="s">
        <v>34</v>
      </c>
      <c r="F31" s="16"/>
      <c r="G31" s="81"/>
      <c r="H31" s="81"/>
      <c r="I31" s="37"/>
      <c r="J31" s="36"/>
      <c r="K31" s="90"/>
      <c r="L31" s="91">
        <v>39</v>
      </c>
      <c r="M31" s="37">
        <v>33</v>
      </c>
      <c r="N31" s="53">
        <f t="shared" si="1"/>
        <v>84.61538461538461</v>
      </c>
      <c r="O31" s="99">
        <f t="shared" si="4"/>
        <v>0</v>
      </c>
      <c r="P31" s="91">
        <f t="shared" si="4"/>
        <v>39</v>
      </c>
      <c r="Q31" s="38">
        <f t="shared" si="4"/>
        <v>33</v>
      </c>
      <c r="R31" s="39">
        <f t="shared" si="3"/>
        <v>84.61538461538461</v>
      </c>
    </row>
    <row r="32" spans="1:18" ht="15.75">
      <c r="A32" s="111"/>
      <c r="B32" s="112"/>
      <c r="C32" s="14"/>
      <c r="D32" s="15"/>
      <c r="E32" s="30" t="s">
        <v>16</v>
      </c>
      <c r="F32" s="16" t="s">
        <v>17</v>
      </c>
      <c r="G32" s="81"/>
      <c r="H32" s="81"/>
      <c r="I32" s="37"/>
      <c r="J32" s="36"/>
      <c r="K32" s="90"/>
      <c r="L32" s="91">
        <v>33</v>
      </c>
      <c r="M32" s="37">
        <v>28.05</v>
      </c>
      <c r="N32" s="53">
        <f t="shared" si="1"/>
        <v>85</v>
      </c>
      <c r="O32" s="99">
        <f t="shared" si="4"/>
        <v>0</v>
      </c>
      <c r="P32" s="91">
        <f t="shared" si="4"/>
        <v>33</v>
      </c>
      <c r="Q32" s="38">
        <f t="shared" si="4"/>
        <v>28.05</v>
      </c>
      <c r="R32" s="39">
        <f t="shared" si="3"/>
        <v>85</v>
      </c>
    </row>
    <row r="33" spans="1:18" ht="15.75">
      <c r="A33" s="111"/>
      <c r="B33" s="112"/>
      <c r="C33" s="14"/>
      <c r="D33" s="15"/>
      <c r="E33" s="17"/>
      <c r="F33" s="16" t="s">
        <v>18</v>
      </c>
      <c r="G33" s="81"/>
      <c r="H33" s="81"/>
      <c r="I33" s="37"/>
      <c r="J33" s="36"/>
      <c r="K33" s="90"/>
      <c r="L33" s="91">
        <v>6</v>
      </c>
      <c r="M33" s="37">
        <v>4.95</v>
      </c>
      <c r="N33" s="53">
        <f t="shared" si="1"/>
        <v>82.5</v>
      </c>
      <c r="O33" s="99">
        <f t="shared" si="4"/>
        <v>0</v>
      </c>
      <c r="P33" s="91">
        <f t="shared" si="4"/>
        <v>6</v>
      </c>
      <c r="Q33" s="38">
        <f t="shared" si="4"/>
        <v>4.95</v>
      </c>
      <c r="R33" s="39">
        <f t="shared" si="3"/>
        <v>82.5</v>
      </c>
    </row>
    <row r="34" spans="1:18" s="34" customFormat="1" ht="34.5" customHeight="1">
      <c r="A34" s="113" t="s">
        <v>32</v>
      </c>
      <c r="B34" s="114"/>
      <c r="C34" s="104" t="s">
        <v>33</v>
      </c>
      <c r="D34" s="105"/>
      <c r="E34" s="105"/>
      <c r="F34" s="106"/>
      <c r="G34" s="82">
        <v>183817</v>
      </c>
      <c r="H34" s="82">
        <v>153409</v>
      </c>
      <c r="I34" s="40">
        <v>136537.97</v>
      </c>
      <c r="J34" s="42">
        <f t="shared" si="0"/>
        <v>89.00258133486302</v>
      </c>
      <c r="K34" s="92">
        <v>296130</v>
      </c>
      <c r="L34" s="93">
        <v>347458</v>
      </c>
      <c r="M34" s="40">
        <v>302444.97</v>
      </c>
      <c r="N34" s="54">
        <f t="shared" si="1"/>
        <v>87.04504429312318</v>
      </c>
      <c r="O34" s="100">
        <f t="shared" si="4"/>
        <v>479947</v>
      </c>
      <c r="P34" s="93">
        <f t="shared" si="4"/>
        <v>500867</v>
      </c>
      <c r="Q34" s="41">
        <f t="shared" si="4"/>
        <v>438982.93999999994</v>
      </c>
      <c r="R34" s="43">
        <f t="shared" si="3"/>
        <v>87.64461224237171</v>
      </c>
    </row>
    <row r="35" spans="1:18" ht="15.75">
      <c r="A35" s="18"/>
      <c r="B35" s="29"/>
      <c r="C35" s="14"/>
      <c r="D35" s="30" t="s">
        <v>15</v>
      </c>
      <c r="E35" s="15" t="s">
        <v>35</v>
      </c>
      <c r="F35" s="31"/>
      <c r="G35" s="81">
        <f>+G36+G37</f>
        <v>144667</v>
      </c>
      <c r="H35" s="81">
        <f>+H36+H37</f>
        <v>106157</v>
      </c>
      <c r="I35" s="35">
        <f>+I36+I37</f>
        <v>109764.23000000001</v>
      </c>
      <c r="J35" s="36">
        <f t="shared" si="0"/>
        <v>103.39801426189513</v>
      </c>
      <c r="K35" s="90"/>
      <c r="L35" s="91">
        <f>+L36+L37</f>
        <v>38510</v>
      </c>
      <c r="M35" s="37">
        <f>+M36+M37</f>
        <v>1441.8</v>
      </c>
      <c r="N35" s="53">
        <f t="shared" si="1"/>
        <v>3.7439626071150345</v>
      </c>
      <c r="O35" s="99">
        <f t="shared" si="4"/>
        <v>144667</v>
      </c>
      <c r="P35" s="91">
        <f t="shared" si="4"/>
        <v>144667</v>
      </c>
      <c r="Q35" s="38">
        <f t="shared" si="4"/>
        <v>111206.03000000001</v>
      </c>
      <c r="R35" s="39">
        <f t="shared" si="3"/>
        <v>76.87035052914626</v>
      </c>
    </row>
    <row r="36" spans="1:18" ht="15.75">
      <c r="A36" s="18"/>
      <c r="B36" s="29"/>
      <c r="C36" s="14"/>
      <c r="D36" s="15"/>
      <c r="E36" s="30" t="s">
        <v>16</v>
      </c>
      <c r="F36" s="16" t="s">
        <v>17</v>
      </c>
      <c r="G36" s="81">
        <v>122967</v>
      </c>
      <c r="H36" s="81">
        <v>90233</v>
      </c>
      <c r="I36" s="37">
        <v>93299.6</v>
      </c>
      <c r="J36" s="36">
        <f t="shared" si="0"/>
        <v>103.39853490408166</v>
      </c>
      <c r="K36" s="90"/>
      <c r="L36" s="91">
        <v>32734</v>
      </c>
      <c r="M36" s="37">
        <v>1225.53</v>
      </c>
      <c r="N36" s="53">
        <f t="shared" si="1"/>
        <v>3.7439054194415595</v>
      </c>
      <c r="O36" s="99">
        <f t="shared" si="4"/>
        <v>122967</v>
      </c>
      <c r="P36" s="91">
        <f t="shared" si="4"/>
        <v>122967</v>
      </c>
      <c r="Q36" s="38">
        <f t="shared" si="4"/>
        <v>94525.13</v>
      </c>
      <c r="R36" s="39">
        <f t="shared" si="3"/>
        <v>76.8703229321688</v>
      </c>
    </row>
    <row r="37" spans="1:18" ht="16.5" thickBot="1">
      <c r="A37" s="107"/>
      <c r="B37" s="108"/>
      <c r="C37" s="73"/>
      <c r="D37" s="15"/>
      <c r="E37" s="15"/>
      <c r="F37" s="74" t="s">
        <v>18</v>
      </c>
      <c r="G37" s="83">
        <v>21700</v>
      </c>
      <c r="H37" s="83">
        <v>15924</v>
      </c>
      <c r="I37" s="37">
        <v>16464.63</v>
      </c>
      <c r="J37" s="36">
        <f t="shared" si="0"/>
        <v>103.39506405425773</v>
      </c>
      <c r="K37" s="90"/>
      <c r="L37" s="91">
        <v>5776</v>
      </c>
      <c r="M37" s="37">
        <v>216.27</v>
      </c>
      <c r="N37" s="53">
        <f t="shared" si="1"/>
        <v>3.7442867036011083</v>
      </c>
      <c r="O37" s="99">
        <f t="shared" si="4"/>
        <v>21700</v>
      </c>
      <c r="P37" s="91">
        <f t="shared" si="4"/>
        <v>21700</v>
      </c>
      <c r="Q37" s="38">
        <f t="shared" si="4"/>
        <v>16680.9</v>
      </c>
      <c r="R37" s="39">
        <f t="shared" si="3"/>
        <v>76.87050691244241</v>
      </c>
    </row>
    <row r="38" spans="1:18" s="34" customFormat="1" ht="27.75" customHeight="1" thickBot="1">
      <c r="A38" s="75" t="s">
        <v>19</v>
      </c>
      <c r="B38" s="76"/>
      <c r="C38" s="77"/>
      <c r="D38" s="78"/>
      <c r="E38" s="78"/>
      <c r="F38" s="79"/>
      <c r="G38" s="84">
        <f>G8+G21+G22+G23+G27+G34</f>
        <v>808196</v>
      </c>
      <c r="H38" s="85">
        <f>H8+H21+H22+H23+H27+H34</f>
        <v>1837286</v>
      </c>
      <c r="I38" s="46">
        <f>I8+I21+I22+I23+I27+I34</f>
        <v>1743100.61</v>
      </c>
      <c r="J38" s="44">
        <f t="shared" si="0"/>
        <v>94.87366746385703</v>
      </c>
      <c r="K38" s="94">
        <f>K8+K21+K22+K23+K27+K34</f>
        <v>1392995</v>
      </c>
      <c r="L38" s="85">
        <f>L8+L21+L22+L23+L27+L34</f>
        <v>1831669</v>
      </c>
      <c r="M38" s="46">
        <f>M8+M21+M22+M23+M27+M34</f>
        <v>1687110.8199999998</v>
      </c>
      <c r="N38" s="48">
        <f t="shared" si="1"/>
        <v>92.10784372067224</v>
      </c>
      <c r="O38" s="77">
        <f t="shared" si="4"/>
        <v>2201191</v>
      </c>
      <c r="P38" s="85">
        <f t="shared" si="4"/>
        <v>3668955</v>
      </c>
      <c r="Q38" s="47">
        <f t="shared" si="4"/>
        <v>3430211.4299999997</v>
      </c>
      <c r="R38" s="45">
        <f t="shared" si="3"/>
        <v>93.49287276622361</v>
      </c>
    </row>
    <row r="39" spans="1:18" ht="11.25" customHeight="1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</row>
    <row r="40" spans="1:18" ht="15.75" customHeight="1">
      <c r="A40" s="13"/>
      <c r="B40" s="9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5" ht="15.75">
      <c r="A41" s="1" t="s">
        <v>42</v>
      </c>
      <c r="G41" s="1" t="s">
        <v>30</v>
      </c>
      <c r="O41" s="1" t="s">
        <v>43</v>
      </c>
    </row>
    <row r="42" spans="1:7" ht="15.75">
      <c r="A42" s="1" t="s">
        <v>20</v>
      </c>
      <c r="G42" s="1" t="s">
        <v>20</v>
      </c>
    </row>
  </sheetData>
  <mergeCells count="29">
    <mergeCell ref="Q1:R1"/>
    <mergeCell ref="A2:P2"/>
    <mergeCell ref="Q2:R2"/>
    <mergeCell ref="A5:B7"/>
    <mergeCell ref="C5:F7"/>
    <mergeCell ref="G5:J5"/>
    <mergeCell ref="K5:N5"/>
    <mergeCell ref="O5:R5"/>
    <mergeCell ref="G6:H6"/>
    <mergeCell ref="K6:L6"/>
    <mergeCell ref="O6:P6"/>
    <mergeCell ref="A8:B8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C34:F34"/>
    <mergeCell ref="A37:B37"/>
    <mergeCell ref="A39:R39"/>
    <mergeCell ref="A31:B31"/>
    <mergeCell ref="A32:B32"/>
    <mergeCell ref="A33:B33"/>
    <mergeCell ref="A34:B34"/>
  </mergeCells>
  <printOptions horizontalCentered="1"/>
  <pageMargins left="0" right="0" top="0.5905511811023623" bottom="0.1968503937007874" header="0.31496062992125984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2012-02-21T12:08:21Z</dcterms:created>
  <cp:category/>
  <cp:version/>
  <cp:contentType/>
  <cp:contentStatus/>
</cp:coreProperties>
</file>